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4c378e89d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c683f1692b994dc4"/>
    <x:sheet xmlns:r="http://schemas.openxmlformats.org/officeDocument/2006/relationships" name="家庭差額" sheetId="2" r:id="R3dea5a298e2e434a"/>
    <x:sheet xmlns:r="http://schemas.openxmlformats.org/officeDocument/2006/relationships" name="高圧年間" sheetId="3" r:id="R86357d7c52d646e7"/>
    <x:sheet xmlns:r="http://schemas.openxmlformats.org/officeDocument/2006/relationships" name="太陽光" sheetId="4" r:id="R7b5762744dbd47e4"/>
    <x:sheet xmlns:r="http://schemas.openxmlformats.org/officeDocument/2006/relationships" name="蓄電池" sheetId="5" r:id="Rf38fc60a67c74cbf"/>
    <x:sheet xmlns:r="http://schemas.openxmlformats.org/officeDocument/2006/relationships" name="小売転嫁" sheetId="6" r:id="R0d598318eb5b421b"/>
    <x:sheet xmlns:r="http://schemas.openxmlformats.org/officeDocument/2006/relationships" name="ストレス" sheetId="7" r:id="Rc9359d0c137d47a0"/>
    <x:sheet xmlns:r="http://schemas.openxmlformats.org/officeDocument/2006/relationships" name="9地域モデル" sheetId="8" r:id="R3d9745690c9a4768"/>
    <x:sheet xmlns:r="http://schemas.openxmlformats.org/officeDocument/2006/relationships" name="代表単価" sheetId="9" r:id="Re9e02f9f8ed34590"/>
    <x:sheet xmlns:r="http://schemas.openxmlformats.org/officeDocument/2006/relationships" name="新電力動向" sheetId="10" r:id="Rb4e92ac50a214430"/>
    <x:sheet xmlns:r="http://schemas.openxmlformats.org/officeDocument/2006/relationships" name="出典" sheetId="11" r:id="Rfa3d1144355b4bd9"/>
    <x:sheet xmlns:r="http://schemas.openxmlformats.org/officeDocument/2006/relationships" name="月次調整" sheetId="12" r:id="Rca6c3721dbca4c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.00;(#,##0.00);&quot;—&quot;"/>
    <x:numFmt numFmtId="201" formatCode="0.0%"/>
    <x:numFmt numFmtId="202" formatCode="#,##0"/>
    <x:numFmt numFmtId="203" formatCode="0.00;-0.00;0.00"/>
    <x:numFmt numFmtId="204" formatCode="0%"/>
    <x:numFmt numFmtId="205" formatCode="0.000;-0.000;0.000"/>
    <x:numFmt numFmtId="206" formatCode="0.00"/>
  </x:numFmts>
  <x:fonts count="7">
    <x:font>
      <x:sz val="11"/>
      <x:name val="Carlito"/>
    </x:font>
    <x:font>
      <x:sz val="11"/>
      <x:color rgb="FF182F33"/>
      <x:name val="Noto Sans CJK JP"/>
    </x:font>
    <x:font>
      <x:b/>
      <x:sz val="20"/>
      <x:color rgb="FFFFFFFF"/>
      <x:name val="Noto Sans CJK JP"/>
    </x:font>
    <x:font>
      <x:sz val="10"/>
      <x:color rgb="FF45565B"/>
      <x:name val="Noto Sans CJK JP"/>
    </x:font>
    <x:font>
      <x:b/>
      <x:sz val="11"/>
      <x:color rgb="FF182F33"/>
      <x:name val="Noto Sans CJK JP"/>
    </x:font>
    <x:font>
      <x:sz val="11"/>
      <x:color rgb="FF1556AA"/>
      <x:name val="Noto Sans CJK JP"/>
    </x:font>
    <x:font>
      <x:sz val="11"/>
      <x:color rgb="FF185ABD"/>
      <x:name val="Carlito"/>
    </x:font>
  </x:fonts>
  <x:fills count="15">
    <x:fill>
      <x:patternFill patternType="none"/>
    </x:fill>
    <x:fill>
      <x:patternFill patternType="gray125"/>
    </x:fill>
    <x:fill>
      <x:patternFill patternType="solid">
        <x:fgColor rgb="FF0D6F6A"/>
      </x:patternFill>
    </x:fill>
    <x:fill>
      <x:patternFill patternType="solid">
        <x:fgColor rgb="FFEDF0F2"/>
      </x:patternFill>
    </x:fill>
    <x:fill>
      <x:patternFill patternType="solid">
        <x:fgColor rgb="FFEAF5F3"/>
      </x:patternFill>
    </x:fill>
    <x:fill>
      <x:patternFill patternType="solid">
        <x:fgColor rgb="FFF5F7F7"/>
      </x:patternFill>
    </x:fill>
    <x:fill>
      <x:patternFill patternType="solid">
        <x:fgColor rgb="FFEAF5F3"/>
      </x:patternFill>
    </x:fill>
    <x:fill>
      <x:patternFill patternType="solid">
        <x:fgColor rgb="FFEDF0F2"/>
      </x:patternFill>
    </x:fill>
    <x:fill>
      <x:patternFill patternType="solid">
        <x:fgColor rgb="FF0D6F6A"/>
      </x:patternFill>
    </x:fill>
    <x:fill>
      <x:patternFill patternType="solid">
        <x:fgColor rgb="FFEAF5F3"/>
      </x:patternFill>
    </x:fill>
    <x:fill>
      <x:patternFill patternType="solid">
        <x:fgColor rgb="FFEDF0F2"/>
      </x:patternFill>
    </x:fill>
    <x:fill>
      <x:patternFill patternType="solid">
        <x:fgColor rgb="FFEAF5F3"/>
      </x:patternFill>
    </x:fill>
    <x:fill>
      <x:patternFill patternType="solid">
        <x:fgColor rgb="FFEDF0F2"/>
      </x:patternFill>
    </x:fill>
    <x:fill>
      <x:patternFill patternType="solid">
        <x:fgColor rgb="FFEAF5F3"/>
      </x:patternFill>
    </x:fill>
    <x:fill>
      <x:patternFill patternType="solid">
        <x:fgColor rgb="FFEDF0F2"/>
      </x:patternFill>
    </x:fill>
  </x:fills>
  <x:borders count="1">
    <x:border/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200" fontId="4" fillId="5" borderId="0" xfId="0" applyNumberFormat="1" applyFont="1" applyFill="1" applyBorder="1" applyAlignment="1">
      <x:alignment vertical="center"/>
    </x:xf>
    <x:xf numFmtId="201" fontId="4" fillId="5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2" fillId="8" borderId="0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1" fillId="10" borderId="0" xfId="0" applyNumberFormat="1" applyFont="1" applyFill="1" applyBorder="1" applyAlignment="1">
      <x:alignment vertical="center" wrapText="1"/>
    </x:xf>
    <x:xf numFmtId="0" fontId="4" fillId="1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9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11" borderId="0" xfId="0" applyNumberFormat="1" applyFont="1" applyFill="1" applyBorder="1" applyAlignment="1">
      <x:alignment vertical="center" wrapText="1"/>
    </x:xf>
    <x:xf numFmtId="0" fontId="1" fillId="12" borderId="0" xfId="0" applyNumberFormat="1" applyFont="1" applyFill="1" applyBorder="1" applyAlignment="1">
      <x:alignment vertical="center" wrapText="1"/>
    </x:xf>
    <x:xf numFmtId="0" fontId="4" fillId="12" borderId="0" xfId="0" applyNumberFormat="1" applyFont="1" applyFill="1" applyBorder="1" applyAlignment="1">
      <x:alignment vertical="center" wrapText="1"/>
    </x:xf>
    <x:xf numFmtId="203" fontId="1" fillId="11" borderId="0" xfId="0" applyNumberFormat="1" applyFont="1" applyFill="1" applyBorder="1" applyAlignment="1">
      <x:alignment vertical="center" wrapText="1"/>
    </x:xf>
    <x:xf numFmtId="0" fontId="1" fillId="13" borderId="0" xfId="0" applyNumberFormat="1" applyFont="1" applyFill="1" applyBorder="1" applyAlignment="1">
      <x:alignment vertical="center" wrapText="1"/>
    </x:xf>
    <x:xf numFmtId="0" fontId="1" fillId="14" borderId="0" xfId="0" applyNumberFormat="1" applyFont="1" applyFill="1" applyBorder="1" applyAlignment="1">
      <x:alignment vertical="center" wrapText="1"/>
    </x:xf>
    <x:xf numFmtId="0" fontId="4" fillId="14" borderId="0" xfId="0" applyNumberFormat="1" applyFont="1" applyFill="1" applyBorder="1" applyAlignment="1">
      <x:alignment vertical="center" wrapText="1"/>
    </x:xf>
    <x:xf numFmtId="204" fontId="0" fillId="0" borderId="0" xfId="0" applyNumberFormat="1" applyFont="1" applyFill="1" applyBorder="1"/>
    <x:xf numFmtId="204" fontId="0" fillId="13" borderId="0" xfId="0" applyNumberFormat="1" applyFont="1" applyFill="1" applyBorder="1"/>
    <x:xf numFmtId="204" fontId="6" fillId="13" borderId="0" xfId="0" applyNumberFormat="1" applyFont="1" applyFill="1" applyBorder="1"/>
    <x:xf numFmtId="205" fontId="1" fillId="0" borderId="0" xfId="0" applyNumberFormat="1" applyFont="1" applyFill="1" applyBorder="1" applyAlignment="1">
      <x:alignment vertical="center" wrapText="1"/>
    </x:xf>
    <x:xf numFmtId="203" fontId="1" fillId="13" borderId="0" xfId="0" applyNumberFormat="1" applyFont="1" applyFill="1" applyBorder="1" applyAlignment="1">
      <x:alignment vertical="center" wrapText="1"/>
    </x:xf>
    <x:xf numFmtId="205" fontId="1" fillId="13" borderId="0" xfId="0" applyNumberFormat="1" applyFont="1" applyFill="1" applyBorder="1" applyAlignment="1">
      <x:alignment vertical="center" wrapText="1"/>
    </x:xf>
    <x:xf numFmtId="0" fontId="0" fillId="13" borderId="0" xfId="0" applyNumberFormat="1" applyFont="1" applyFill="1" applyBorder="1"/>
    <x:xf numFmtId="0" fontId="6" fillId="13" borderId="0" xfId="0" applyNumberFormat="1" applyFont="1" applyFill="1" applyBorder="1"/>
    <x:xf numFmtId="206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42db8d70e42f5" /><Relationship Type="http://schemas.openxmlformats.org/officeDocument/2006/relationships/theme" Target="/xl/theme/theme1.xml" Id="Rd93cba3206c94750" /><Relationship Type="http://schemas.openxmlformats.org/officeDocument/2006/relationships/sharedStrings" Target="/xl/sharedStrings.xml" Id="R2fb6455355b449c4" /><Relationship Type="http://schemas.openxmlformats.org/officeDocument/2006/relationships/worksheet" Target="/xl/worksheets/sheet1.xml" Id="Rc683f1692b994dc4" /><Relationship Type="http://schemas.openxmlformats.org/officeDocument/2006/relationships/worksheet" Target="/xl/worksheets/sheet2.xml" Id="R3dea5a298e2e434a" /><Relationship Type="http://schemas.openxmlformats.org/officeDocument/2006/relationships/worksheet" Target="/xl/worksheets/sheet3.xml" Id="R86357d7c52d646e7" /><Relationship Type="http://schemas.openxmlformats.org/officeDocument/2006/relationships/worksheet" Target="/xl/worksheets/sheet4.xml" Id="R7b5762744dbd47e4" /><Relationship Type="http://schemas.openxmlformats.org/officeDocument/2006/relationships/worksheet" Target="/xl/worksheets/sheet5.xml" Id="Rf38fc60a67c74cbf" /><Relationship Type="http://schemas.openxmlformats.org/officeDocument/2006/relationships/worksheet" Target="/xl/worksheets/sheet6.xml" Id="R0d598318eb5b421b" /><Relationship Type="http://schemas.openxmlformats.org/officeDocument/2006/relationships/worksheet" Target="/xl/worksheets/sheet7.xml" Id="Rc9359d0c137d47a0" /><Relationship Type="http://schemas.openxmlformats.org/officeDocument/2006/relationships/worksheet" Target="/xl/worksheets/sheet8.xml" Id="R3d9745690c9a4768" /><Relationship Type="http://schemas.openxmlformats.org/officeDocument/2006/relationships/worksheet" Target="/xl/worksheets/sheet9.xml" Id="Re9e02f9f8ed34590" /><Relationship Type="http://schemas.openxmlformats.org/officeDocument/2006/relationships/worksheet" Target="/xl/worksheets/sheet10.xml" Id="Rb4e92ac50a214430" /><Relationship Type="http://schemas.openxmlformats.org/officeDocument/2006/relationships/worksheet" Target="/xl/worksheets/sheet11.xml" Id="Rfa3d1144355b4bd9" /><Relationship Type="http://schemas.openxmlformats.org/officeDocument/2006/relationships/worksheet" Target="/xl/worksheets/sheet12.xml" Id="Rca6c3721dbca4c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6" customHeight="1">
      <x:c r="A1" s="5" t="str">
        <x:v>2026年11月 電気料金改定｜実務ブック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7" t="str">
        <x:v>2026-10-16 AM JST ／ 20261016-AM-v5 ／ 公式値・独自計算・仮定を分離。青字＋薄緑セルは編集入力。</x:v>
      </x:c>
      <x:c r="B3" s="7"/>
      <x:c r="C3" s="7"/>
      <x:c r="D3" s="7"/>
      <x:c r="E3" s="7"/>
      <x:c r="F3" s="7"/>
    </x:row>
    <x:row r="4" ht="26" customHeight="1">
      <x:c r="A4" s="7"/>
      <x:c r="B4" s="7"/>
      <x:c r="C4" s="7"/>
      <x:c r="D4" s="7"/>
      <x:c r="E4" s="7"/>
      <x:c r="F4" s="7"/>
    </x:row>
    <x:row r="5" ht="26" customHeight="1">
      <x:c r="A5" s="2"/>
      <x:c r="B5" s="2"/>
      <x:c r="C5" s="2"/>
      <x:c r="D5" s="2"/>
      <x:c r="E5" s="2"/>
      <x:c r="F5" s="2"/>
    </x:row>
    <x:row r="6" ht="42" customHeight="1">
      <x:c r="A6" s="8" t="str">
        <x:v>最初に読む</x:v>
      </x:c>
      <x:c r="B6" s="8" t="str">
        <x:v>改定の平均額を太陽光の削減単価に使わない。基本・従量を分ける。</x:v>
      </x:c>
      <x:c r="C6" s="8"/>
      <x:c r="D6" s="8"/>
      <x:c r="E6" s="8"/>
      <x:c r="F6" s="8"/>
    </x:row>
    <x:row r="7" ht="42" customHeight="1">
      <x:c r="A7" s="8" t="str">
        <x:v>家庭差額</x:v>
      </x:c>
      <x:c r="B7" s="8" t="str">
        <x:v>代表5エリアの規制プラン差額。総請求額や移行月の再現ではない。</x:v>
      </x:c>
      <x:c r="C7" s="8"/>
      <x:c r="D7" s="8"/>
      <x:c r="E7" s="8"/>
      <x:c r="F7" s="8"/>
    </x:row>
    <x:row r="8" ht="42" customHeight="1">
      <x:c r="A8" s="8" t="str">
        <x:v>高圧年間</x:v>
      </x:c>
      <x:c r="B8" s="8" t="str">
        <x:v>年間kWhと請求対象kWから基本・従量の増分を計算。係数は実契約へ。</x:v>
      </x:c>
      <x:c r="C8" s="8"/>
      <x:c r="D8" s="8"/>
      <x:c r="E8" s="8"/>
      <x:c r="F8" s="8"/>
    </x:row>
    <x:row r="9" ht="42" customHeight="1">
      <x:c r="A9" s="8" t="str">
        <x:v>太陽光・蓄電池</x:v>
      </x:c>
      <x:c r="B9" s="8" t="str">
        <x:v>全入力は説明用仮定を含む。出力は概算で、最適運転・設計ではない。</x:v>
      </x:c>
      <x:c r="C9" s="8"/>
      <x:c r="D9" s="8"/>
      <x:c r="E9" s="8"/>
      <x:c r="F9" s="8"/>
    </x:row>
    <x:row r="10" ht="42" customHeight="1">
      <x:c r="A10" s="8" t="str">
        <x:v>小売転嫁・ストレス</x:v>
      </x:c>
      <x:c r="B10" s="8" t="str">
        <x:v>転嫁率、時期、支援・燃調等を入力して感応度を確認。</x:v>
      </x:c>
      <x:c r="C10" s="8"/>
      <x:c r="D10" s="8"/>
      <x:c r="E10" s="8"/>
      <x:c r="F10" s="8"/>
    </x:row>
    <x:row r="11" ht="42" customHeight="1">
      <x:c r="A11" s="8" t="str">
        <x:v>9地域モデル</x:v>
      </x:c>
      <x:c r="B11" s="8" t="str">
        <x:v>地域ごとに比較条件が異なる。総額の安さランキングには使えない。</x:v>
      </x:c>
      <x:c r="C11" s="8"/>
      <x:c r="D11" s="8"/>
      <x:c r="E11" s="8"/>
      <x:c r="F11" s="8"/>
    </x:row>
    <x:row r="12" ht="42" customHeight="1">
      <x:c r="A12" s="8" t="str">
        <x:v>代表単価</x:v>
      </x:c>
      <x:c r="B12" s="8" t="str">
        <x:v>抽出した代表料金のみ。全社全メニューの完全マスタではない。</x:v>
      </x:c>
      <x:c r="C12" s="8"/>
      <x:c r="D12" s="8"/>
      <x:c r="E12" s="8"/>
      <x:c r="F12" s="8"/>
    </x:row>
    <x:row r="13" ht="42" customHeight="1">
      <x:c r="A13" s="8" t="str">
        <x:v>新電力動向</x:v>
      </x:c>
      <x:c r="B13" s="8" t="str">
        <x:v>EG低圧：8エリア24改定行＋北陸3据置行を追加。調整費の税抜パラメータと税込寄与を分離。</x:v>
      </x:c>
      <x:c r="C13" s="8"/>
      <x:c r="D13" s="8"/>
      <x:c r="E13" s="8"/>
      <x:c r="F13" s="8"/>
    </x:row>
    <x:row r="14" ht="42" customHeight="1">
      <x:c r="A14" s="8" t="str">
        <x:v>出典</x:v>
      </x:c>
      <x:c r="B14" s="8" t="str">
        <x:v>原資料URL、発表日、確認時点、表の位置を保存。</x:v>
      </x:c>
      <x:c r="C14" s="8"/>
      <x:c r="D14" s="8"/>
      <x:c r="E14" s="8"/>
      <x:c r="F14" s="8"/>
    </x:row>
    <x:row r="15" ht="42" customHeight="1">
      <x:c r="A15" s="8" t="str">
        <x:v>税と力率</x:v>
      </x:c>
      <x:c r="B15" s="8" t="str">
        <x:v>公表単価は税込。入力も同じ税区分で統一。補正係数0.85は例。</x:v>
      </x:c>
      <x:c r="C15" s="8"/>
      <x:c r="D15" s="8"/>
      <x:c r="E15" s="8"/>
      <x:c r="F15" s="8"/>
    </x:row>
    <x:row r="16" ht="42" customHeight="1">
      <x:c r="A16" s="8" t="str">
        <x:v>未収録・未検証</x:v>
      </x:c>
      <x:c r="B16" s="8" t="str">
        <x:v>個別相対契約、日割り、約款丸め、30分最適制御は対象外。</x:v>
      </x:c>
      <x:c r="C16" s="8"/>
      <x:c r="D16" s="8"/>
      <x:c r="E16" s="8"/>
      <x:c r="F16" s="8"/>
    </x:row>
    <x:row r="17" ht="42" customHeight="1">
      <x:c r="A17" s="8" t="str">
        <x:v>重要な単位</x:v>
      </x:c>
      <x:c r="B17" s="8" t="str">
        <x:v>kW＝電力、kWh＝電力量。30分100kWは50kWh。</x:v>
      </x:c>
      <x:c r="C17" s="8"/>
      <x:c r="D17" s="8"/>
      <x:c r="E17" s="8"/>
      <x:c r="F17" s="8"/>
    </x:row>
    <x:row r="18" ht="42" customHeight="1">
      <x:c r="A18" s="8" t="str">
        <x:v>公開状況</x:v>
      </x:c>
      <x:c r="B18" s="8" t="str">
        <x:v>本ブックは納品版。WordPressへの反映は別途運用メモを確認。</x:v>
      </x:c>
      <x:c r="C18" s="8"/>
      <x:c r="D18" s="8"/>
      <x:c r="E18" s="8"/>
      <x:c r="F18" s="8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</x:sheetData>
  <x:mergeCells>
    <x:mergeCell ref="A1:F2"/>
    <x:mergeCell ref="A3:F4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32" hidden="0" customWidth="1"/>
  </x:cols>
  <x:sheetData>
    <x:row r="1" ht="26" customHeight="1">
      <x:c r="A1" s="5" t="str">
        <x:v>家庭の改定差額｜5エリアの代表プラン</x:v>
      </x:c>
      <x:c r="B1" s="5"/>
      <x:c r="C1" s="5"/>
      <x:c r="D1" s="5"/>
      <x:c r="E1" s="5"/>
      <x:c r="F1" s="5"/>
      <x:c r="G1" s="5"/>
    </x:row>
    <x:row r="2" ht="26" customHeight="1">
      <x:c r="A2" s="5"/>
      <x:c r="B2" s="5"/>
      <x:c r="C2" s="5"/>
      <x:c r="D2" s="5"/>
      <x:c r="E2" s="5"/>
      <x:c r="F2" s="5"/>
      <x:c r="G2" s="5"/>
    </x:row>
    <x:row r="3" ht="26" customHeight="1">
      <x:c r="A3" s="7" t="str">
        <x:v>税込・1か月。北海道/東北/東京/中部は従量電灯B、関西はA。最低月額・日割り・請求端数は未再現。</x:v>
      </x:c>
      <x:c r="B3" s="7"/>
      <x:c r="C3" s="7"/>
      <x:c r="D3" s="7"/>
      <x:c r="E3" s="7"/>
      <x:c r="F3" s="7"/>
      <x:c r="G3" s="7"/>
    </x:row>
    <x:row r="4" ht="26" customHeight="1">
      <x:c r="A4" s="7"/>
      <x:c r="B4" s="7"/>
      <x:c r="C4" s="7"/>
      <x:c r="D4" s="7"/>
      <x:c r="E4" s="7"/>
      <x:c r="F4" s="7"/>
      <x:c r="G4" s="7"/>
    </x:row>
    <x:row r="5" ht="40" customHeight="1">
      <x:c r="A5" s="11" t="str">
        <x:v>エリア</x:v>
      </x:c>
      <x:c r="B5" s="11" t="str">
        <x:v>契約A</x:v>
      </x:c>
      <x:c r="C5" s="11" t="str">
        <x:v>月間kWh</x:v>
      </x:c>
      <x:c r="D5" s="11" t="str">
        <x:v>基本等増分 円</x:v>
      </x:c>
      <x:c r="E5" s="11" t="str">
        <x:v>従量増分 円</x:v>
      </x:c>
      <x:c r="F5" s="11" t="str">
        <x:v>合計 円</x:v>
      </x:c>
      <x:c r="G5" s="11" t="str">
        <x:v>資料・条件</x:v>
      </x:c>
    </x:row>
    <x:row r="6" ht="26" customHeight="1">
      <x:c r="A6" s="2" t="str">
        <x:v>北海道</x:v>
      </x:c>
      <x:c r="B6" s="14" t="n">
        <x:v>30</x:v>
      </x:c>
      <x:c r="C6" s="14" t="n">
        <x:v>230</x:v>
      </x:c>
      <x:c r="D6" s="15" t="n">
        <x:f>IF(OR(C6&lt;0,B6&lt;10,B6&gt;60),"入力確認",B6/10*'代表単価'!G6)</x:f>
        <x:v>462.30000000000007</x:v>
      </x:c>
      <x:c r="E6" s="15" t="n">
        <x:f>IF(OR(C6&lt;0,B6&lt;10,B6&gt;60),"入力確認",MIN(C6,120)*'代表単価'!G7+MAX(MIN(C6,280)-120,0)*'代表単価'!G8+MAX(C6-280,0)*'代表単価'!G9)</x:f>
        <x:v>18.400000000001242</x:v>
      </x:c>
      <x:c r="F6" s="15" t="n">
        <x:f>IF(OR(C6&lt;0,B6&lt;10,B6&gt;60),"入力確認",D6+E6)</x:f>
        <x:v>480.7000000000013</x:v>
      </x:c>
      <x:c r="G6" s="2" t="str">
        <x:v>原資料の契約Aのみ</x:v>
      </x:c>
    </x:row>
    <x:row r="7" ht="26" customHeight="1">
      <x:c r="A7" s="2" t="str">
        <x:v>東北</x:v>
      </x:c>
      <x:c r="B7" s="14" t="n">
        <x:v>30</x:v>
      </x:c>
      <x:c r="C7" s="14" t="n">
        <x:v>260</x:v>
      </x:c>
      <x:c r="D7" s="15" t="n">
        <x:f>IF(OR(C7&lt;0,B7&lt;10,B7&gt;60),"入力確認",B7/10*'代表単価'!G18)</x:f>
        <x:v>123.33</x:v>
      </x:c>
      <x:c r="E7" s="15" t="n">
        <x:f>IF(OR(C7&lt;0,B7&lt;10,B7&gt;60),"入力確認",C7*'代表単価'!G19)</x:f>
        <x:v>361.4</x:v>
      </x:c>
      <x:c r="F7" s="15" t="n">
        <x:f>IF(OR(C7&lt;0,B7&lt;10,B7&gt;60),"入力確認",D7+E7)</x:f>
        <x:v>484.72999999999996</x:v>
      </x:c>
      <x:c r="G7" s="2" t="str">
        <x:v>原資料の契約Aのみ</x:v>
      </x:c>
    </x:row>
    <x:row r="8" ht="26" customHeight="1">
      <x:c r="A8" s="2" t="str">
        <x:v>東京</x:v>
      </x:c>
      <x:c r="B8" s="14" t="n">
        <x:v>30</x:v>
      </x:c>
      <x:c r="C8" s="14" t="n">
        <x:v>260</x:v>
      </x:c>
      <x:c r="D8" s="15" t="n">
        <x:f>IF(OR(C8&lt;0,B8&lt;10,B8&gt;60),"入力確認",B8/10*'代表単価'!G10)</x:f>
        <x:v>240.93</x:v>
      </x:c>
      <x:c r="E8" s="15" t="n">
        <x:f>IF(OR(C8&lt;0,B8&lt;10,B8&gt;60),"入力確認",MIN(C8,120)*'代表単価'!G11+MAX(MIN(C8,300)-120,0)*'代表単価'!G12+MAX(C8-300,0)*'代表単価'!G13)</x:f>
        <x:v>13.000000000000682</x:v>
      </x:c>
      <x:c r="F8" s="15" t="n">
        <x:f>IF(OR(C8&lt;0,B8&lt;10,B8&gt;60),"入力確認",D8+E8)</x:f>
        <x:v>253.9300000000007</x:v>
      </x:c>
      <x:c r="G8" s="2" t="str">
        <x:v>原資料の契約Aのみ</x:v>
      </x:c>
    </x:row>
    <x:row r="9" ht="26" customHeight="1">
      <x:c r="A9" s="2" t="str">
        <x:v>中部</x:v>
      </x:c>
      <x:c r="B9" s="14" t="n">
        <x:v>30</x:v>
      </x:c>
      <x:c r="C9" s="14" t="n">
        <x:v>260</x:v>
      </x:c>
      <x:c r="D9" s="15" t="n">
        <x:f>IF(OR(C9&lt;0,B9&lt;10,B9&gt;60),"入力確認",B9/10*'代表単価'!G14)</x:f>
        <x:v>380.3400000000001</x:v>
      </x:c>
      <x:c r="E9" s="15" t="n">
        <x:f>IF(OR(C9&lt;0,B9&lt;10,B9&gt;60),"入力確認",MIN(C9,120)*'代表単価'!G15+MAX(MIN(C9,300)-120,0)*'代表単価'!G16+MAX(C9-300,0)*'代表単価'!G17)</x:f>
        <x:v>14.399999999999906</x:v>
      </x:c>
      <x:c r="F9" s="15" t="n">
        <x:f>IF(OR(C9&lt;0,B9&lt;10,B9&gt;60),"入力確認",D9+E9)</x:f>
        <x:v>394.74</x:v>
      </x:c>
      <x:c r="G9" s="2" t="str">
        <x:v>原資料の契約Aのみ</x:v>
      </x:c>
    </x:row>
    <x:row r="10" ht="26" customHeight="1">
      <x:c r="A10" s="2" t="str">
        <x:v>関西</x:v>
      </x:c>
      <x:c r="B10" s="14"/>
      <x:c r="C10" s="14" t="n">
        <x:v>260</x:v>
      </x:c>
      <x:c r="D10" s="15" t="n">
        <x:f>IF(OR(C10&lt;0,FALSE),"入力確認",'代表単価'!G20)</x:f>
        <x:v>241.2299999999999</x:v>
      </x:c>
      <x:c r="E10" s="15" t="n">
        <x:f>IF(OR(C10&lt;0,FALSE),"入力確認",MAX(C10-15,0)*'代表単価'!G21)</x:f>
        <x:v>166.59999999999994</x:v>
      </x:c>
      <x:c r="F10" s="15" t="n">
        <x:f>IF(OR(C10&lt;0,FALSE),"入力確認",D10+E10)</x:f>
        <x:v>407.8299999999998</x:v>
      </x:c>
      <x:c r="G10" s="2" t="str">
        <x:v>最初15kWhを含む最低料金</x:v>
      </x:c>
    </x:row>
    <x:row r="11" ht="26" customHeight="1">
      <x:c r="A11" s="2"/>
      <x:c r="B11" s="2"/>
      <x:c r="C11" s="2"/>
      <x:c r="D11" s="2"/>
      <x:c r="E11" s="2"/>
      <x:c r="F11" s="2"/>
      <x:c r="G11" s="2"/>
    </x:row>
    <x:row r="12" ht="26" customHeight="1">
      <x:c r="A12" s="2"/>
      <x:c r="B12" s="2"/>
      <x:c r="C12" s="2"/>
      <x:c r="D12" s="2"/>
      <x:c r="E12" s="2"/>
      <x:c r="F12" s="2"/>
      <x:c r="G12" s="2"/>
    </x:row>
    <x:row r="13" ht="26" customHeight="1">
      <x:c r="A13" s="8" t="str">
        <x:v>入力は10/15/20/30/40/50/60Aを使用。使用ゼロや小使用量時の最低月額、日割り、割引は別確認。関西の単価差計算407.83円と公表モデル407円は、請求丸め前後を区別。</x:v>
      </x:c>
      <x:c r="B13" s="8"/>
      <x:c r="C13" s="8"/>
      <x:c r="D13" s="8"/>
      <x:c r="E13" s="8"/>
      <x:c r="F13" s="8"/>
      <x:c r="G13" s="8"/>
    </x:row>
    <x:row r="14" ht="26" customHeight="1">
      <x:c r="A14" s="8"/>
      <x:c r="B14" s="8"/>
      <x:c r="C14" s="8"/>
      <x:c r="D14" s="8"/>
      <x:c r="E14" s="8"/>
      <x:c r="F14" s="8"/>
      <x:c r="G14" s="8"/>
    </x:row>
    <x:row r="15" ht="26" customHeight="1">
      <x:c r="A15" s="8"/>
      <x:c r="B15" s="8"/>
      <x:c r="C15" s="8"/>
      <x:c r="D15" s="8"/>
      <x:c r="E15" s="8"/>
      <x:c r="F15" s="8"/>
      <x:c r="G15" s="8"/>
    </x:row>
    <x:row r="16" ht="26" customHeight="1">
      <x:c r="A16" s="2"/>
      <x:c r="B16" s="2"/>
      <x:c r="C16" s="2"/>
      <x:c r="D16" s="2"/>
      <x:c r="E16" s="2"/>
      <x:c r="F16" s="2"/>
      <x:c r="G16" s="2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</x:sheetData>
  <x:mergeCells>
    <x:mergeCell ref="A1:G2"/>
    <x:mergeCell ref="A3:G4"/>
    <x:mergeCell ref="A13:G1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6" customHeight="1">
      <x:c r="A1" s="5" t="str">
        <x:v>高圧｜年間の改定影響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7" t="str">
        <x:v>中部 高圧電力第2種Lの公開差額を既定値に使用（S07）。250kW・100万kWh等は説明用仮定。</x:v>
      </x:c>
      <x:c r="B3" s="7"/>
      <x:c r="C3" s="7"/>
      <x:c r="D3" s="7"/>
      <x:c r="E3" s="7"/>
      <x:c r="F3" s="7"/>
    </x:row>
    <x:row r="4" ht="26" customHeight="1">
      <x:c r="A4" s="7"/>
      <x:c r="B4" s="7"/>
      <x:c r="C4" s="7"/>
      <x:c r="D4" s="7"/>
      <x:c r="E4" s="7"/>
      <x:c r="F4" s="7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 t="str">
        <x:v>請求対象契約電力 kW</x:v>
      </x:c>
      <x:c r="B6" s="16" t="n">
        <x:v>250</x:v>
      </x:c>
      <x:c r="C6" s="8" t="str">
        <x:v>最大需要と契約算定期間に基づく値へ変更</x:v>
      </x:c>
      <x:c r="D6" s="8"/>
      <x:c r="E6" s="8"/>
      <x:c r="F6" s="8"/>
    </x:row>
    <x:row r="7" ht="26" customHeight="1">
      <x:c r="A7" s="2" t="str">
        <x:v>年間買電 kWh</x:v>
      </x:c>
      <x:c r="B7" s="16" t="n">
        <x:v>1000000</x:v>
      </x:c>
      <x:c r="C7" s="8" t="str">
        <x:v>年間の合計。既定値は実在施設ではない</x:v>
      </x:c>
      <x:c r="D7" s="8"/>
      <x:c r="E7" s="8"/>
      <x:c r="F7" s="8"/>
    </x:row>
    <x:row r="8" ht="26" customHeight="1">
      <x:c r="A8" s="2" t="str">
        <x:v>基本単価差 円/kW月</x:v>
      </x:c>
      <x:c r="B8" s="18" t="n">
        <x:f>'代表単価'!G26</x:f>
        <x:v>141.3900000000001</x:v>
      </x:c>
      <x:c r="C8" s="8" t="str">
        <x:v>公開差額141.39。別契約はこのセルを入力値へ変更</x:v>
      </x:c>
      <x:c r="D8" s="8"/>
      <x:c r="E8" s="8"/>
      <x:c r="F8" s="8"/>
    </x:row>
    <x:row r="9" ht="26" customHeight="1">
      <x:c r="A9" s="2" t="str">
        <x:v>従量単価差 円/kWh</x:v>
      </x:c>
      <x:c r="B9" s="18" t="n">
        <x:f>'代表単価'!G32</x:f>
        <x:v>0.0400000000000027</x:v>
      </x:c>
      <x:c r="C9" s="8" t="str">
        <x:v>公開差額0.04。その他季も同じ差額</x:v>
      </x:c>
      <x:c r="D9" s="8"/>
      <x:c r="E9" s="8"/>
      <x:c r="F9" s="8"/>
    </x:row>
    <x:row r="10" ht="26" customHeight="1">
      <x:c r="A10" s="2" t="str">
        <x:v>力率等補正係数</x:v>
      </x:c>
      <x:c r="B10" s="16" t="n">
        <x:v>0.85</x:v>
      </x:c>
      <x:c r="C10" s="8" t="str">
        <x:v>例。適用対象・式は実契約で確認</x:v>
      </x:c>
      <x:c r="D10" s="8"/>
      <x:c r="E10" s="8"/>
      <x:c r="F10" s="8"/>
    </x:row>
    <x:row r="11" ht="26" customHeight="1">
      <x:c r="A11" s="2" t="str">
        <x:v>年間適用月数</x:v>
      </x:c>
      <x:c r="B11" s="16" t="n">
        <x:v>12</x:v>
      </x:c>
      <x:c r="C11" s="8" t="str">
        <x:v>初年度は対象月数へ変更。日割りは別計算</x:v>
      </x:c>
      <x:c r="D11" s="8"/>
      <x:c r="E11" s="8"/>
      <x:c r="F11" s="8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 t="str">
        <x:v>基本料金増分 円</x:v>
      </x:c>
      <x:c r="B14" s="18" t="n">
        <x:f>IF(OR(B6&lt;0,B10&lt;0,B11&lt;0,B11&gt;12),"入力確認",B6*B8*B10*B11)</x:f>
        <x:v>360544.50000000023</x:v>
      </x:c>
      <x:c r="C14" s="8" t="str"/>
      <x:c r="D14" s="8"/>
      <x:c r="E14" s="8"/>
      <x:c r="F14" s="8"/>
    </x:row>
    <x:row r="15" ht="26" customHeight="1">
      <x:c r="A15" s="2" t="str">
        <x:v>従量料金増分 円</x:v>
      </x:c>
      <x:c r="B15" s="18" t="n">
        <x:f>IF(B7&lt;0,"入力確認",B7*B9)</x:f>
        <x:v>40000.0000000027</x:v>
      </x:c>
      <x:c r="C15" s="8" t="str"/>
      <x:c r="D15" s="8"/>
      <x:c r="E15" s="8"/>
      <x:c r="F15" s="8"/>
    </x:row>
    <x:row r="16" ht="26" customHeight="1">
      <x:c r="A16" s="2" t="str">
        <x:v>年間合計 円</x:v>
      </x:c>
      <x:c r="B16" s="18" t="n">
        <x:f>IF(OR(B6&lt;0,B7&lt;0,B10&lt;0,B11&lt;0,B11&gt;12),"入力確認",B14+B15)</x:f>
        <x:v>400544.5000000029</x:v>
      </x:c>
      <x:c r="C16" s="8" t="str"/>
      <x:c r="D16" s="8"/>
      <x:c r="E16" s="8"/>
      <x:c r="F16" s="8"/>
    </x:row>
    <x:row r="17" ht="26" customHeight="1">
      <x:c r="A17" s="2" t="str">
        <x:v>平均増分 円/kWh</x:v>
      </x:c>
      <x:c r="B17" s="18" t="n">
        <x:f>IF(B7&gt;0,B16/B7,"対象外")</x:f>
        <x:v>0.4005445000000029</x:v>
      </x:c>
      <x:c r="C17" s="8" t="str">
        <x:v>太陽光の削減単価ではない</x:v>
      </x:c>
      <x:c r="D17" s="8"/>
      <x:c r="E17" s="8"/>
      <x:c r="F17" s="8"/>
    </x:row>
    <x:row r="18" ht="26" customHeight="1">
      <x:c r="A18" s="2" t="str">
        <x:v>年間負荷率</x:v>
      </x:c>
      <x:c r="B18" s="19" t="n">
        <x:f>IF(B6&gt;0,B7/(B6*8760),"対象外")</x:f>
        <x:v>0.45662100456621</x:v>
      </x:c>
      <x:c r="C18" s="8" t="str">
        <x:v>1を超えたらkW・kWhの条件を再確認</x:v>
      </x:c>
      <x:c r="D18" s="8"/>
      <x:c r="E18" s="8"/>
      <x:c r="F18" s="8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A1:F2"/>
    <x:mergeCell ref="A3:F4"/>
    <x:mergeCell ref="C6:F6"/>
    <x:mergeCell ref="C7:F7"/>
    <x:mergeCell ref="C8:F8"/>
    <x:mergeCell ref="C9:F9"/>
    <x:mergeCell ref="C10:F10"/>
    <x:mergeCell ref="C11:F11"/>
    <x:mergeCell ref="C14:F14"/>
    <x:mergeCell ref="C15:F15"/>
    <x:mergeCell ref="C16:F16"/>
    <x:mergeCell ref="C17:F17"/>
    <x:mergeCell ref="C18:F1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6" customHeight="1">
      <x:c r="A1" s="5" t="str">
        <x:v>太陽光｜総効果と改定の追加効果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7" t="str">
        <x:v>自家消費量等は仮定。総効果と追加効果を足して二重に計上しない。税区分をそろえる。</x:v>
      </x:c>
      <x:c r="B3" s="7"/>
      <x:c r="C3" s="7"/>
      <x:c r="D3" s="7"/>
      <x:c r="E3" s="7"/>
      <x:c r="F3" s="7"/>
    </x:row>
    <x:row r="4" ht="26" customHeight="1">
      <x:c r="A4" s="7"/>
      <x:c r="B4" s="7"/>
      <x:c r="C4" s="7"/>
      <x:c r="D4" s="7"/>
      <x:c r="E4" s="7"/>
      <x:c r="F4" s="7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 t="str">
        <x:v>年間自家消費 kWh</x:v>
      </x:c>
      <x:c r="B6" s="16" t="n">
        <x:v>100000</x:v>
      </x:c>
      <x:c r="C6" s="8" t="str">
        <x:v>発電量ではなく実際に買電を代替する量</x:v>
      </x:c>
      <x:c r="D6" s="8"/>
      <x:c r="E6" s="8"/>
      <x:c r="F6" s="8"/>
    </x:row>
    <x:row r="7" ht="26" customHeight="1">
      <x:c r="A7" s="2" t="str">
        <x:v>改定前の回避単価 円/kWh</x:v>
      </x:c>
      <x:c r="B7" s="16" t="n">
        <x:v>24</x:v>
      </x:c>
      <x:c r="C7" s="8" t="str">
        <x:v>説明用仮定。燃調・賦課金・支援等を含む実際の回避単価</x:v>
      </x:c>
      <x:c r="D7" s="8"/>
      <x:c r="E7" s="8"/>
      <x:c r="F7" s="8"/>
    </x:row>
    <x:row r="8" ht="26" customHeight="1">
      <x:c r="A8" s="2" t="str">
        <x:v>改定による従量差 円/kWh</x:v>
      </x:c>
      <x:c r="B8" s="16" t="n">
        <x:v>0.04</x:v>
      </x:c>
      <x:c r="C8" s="8" t="str">
        <x:v>S07の例。他プランでは置換</x:v>
      </x:c>
      <x:c r="D8" s="8"/>
      <x:c r="E8" s="8"/>
      <x:c r="F8" s="8"/>
    </x:row>
    <x:row r="9" ht="26" customHeight="1">
      <x:c r="A9" s="2" t="str">
        <x:v>年間余剰売電 kWh</x:v>
      </x:c>
      <x:c r="B9" s="16" t="n">
        <x:v>10000</x:v>
      </x:c>
      <x:c r="C9" s="8" t="str">
        <x:v>仮定。自家消費と重複しない</x:v>
      </x:c>
      <x:c r="D9" s="8"/>
      <x:c r="E9" s="8"/>
      <x:c r="F9" s="8"/>
    </x:row>
    <x:row r="10" ht="26" customHeight="1">
      <x:c r="A10" s="2" t="str">
        <x:v>売電単価 円/kWh</x:v>
      </x:c>
      <x:c r="B10" s="16" t="n">
        <x:v>8</x:v>
      </x:c>
      <x:c r="C10" s="8" t="str">
        <x:v>説明用仮定。契約値へ</x:v>
      </x:c>
      <x:c r="D10" s="8"/>
      <x:c r="E10" s="8"/>
      <x:c r="F10" s="8"/>
    </x:row>
    <x:row r="11" ht="26" customHeight="1">
      <x:c r="A11" s="2" t="str">
        <x:v>年間維持費 円</x:v>
      </x:c>
      <x:c r="B11" s="16" t="n">
        <x:v>150000</x:v>
      </x:c>
      <x:c r="C11" s="8" t="str">
        <x:v>説明用仮定。設備費とは別</x:v>
      </x:c>
      <x:c r="D11" s="8"/>
      <x:c r="E11" s="8"/>
      <x:c r="F11" s="8"/>
    </x:row>
    <x:row r="12" ht="26" customHeight="1">
      <x:c r="A12" s="2" t="str">
        <x:v>初期費用 円</x:v>
      </x:c>
      <x:c r="B12" s="16" t="n">
        <x:v>12000000</x:v>
      </x:c>
      <x:c r="C12" s="8" t="str">
        <x:v>説明用仮定。補助金・税・金利・交換未反映</x:v>
      </x:c>
      <x:c r="D12" s="8"/>
      <x:c r="E12" s="8"/>
      <x:c r="F12" s="8"/>
    </x:row>
    <x:row r="13" ht="26" customHeight="1">
      <x:c r="A13" s="2" t="str">
        <x:v>PPA単価 円/kWh</x:v>
      </x:c>
      <x:c r="B13" s="16" t="n">
        <x:v>18</x:v>
      </x:c>
      <x:c r="C13" s="8" t="str">
        <x:v>説明用仮定。PPA比較では所有設備費・維持費を別扱い</x:v>
      </x:c>
      <x:c r="D13" s="8"/>
      <x:c r="E13" s="8"/>
      <x:c r="F13" s="8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 t="str">
        <x:v>改定前 買電回避額 円</x:v>
      </x:c>
      <x:c r="B16" s="18" t="n">
        <x:f>B6*B7</x:f>
        <x:v>2400000</x:v>
      </x:c>
      <x:c r="C16" s="8" t="str"/>
      <x:c r="D16" s="8"/>
      <x:c r="E16" s="8"/>
      <x:c r="F16" s="8"/>
    </x:row>
    <x:row r="17" ht="26" customHeight="1">
      <x:c r="A17" s="2" t="str">
        <x:v>今回改定の追加価値 円</x:v>
      </x:c>
      <x:c r="B17" s="18" t="n">
        <x:f>B6*B8</x:f>
        <x:v>4000</x:v>
      </x:c>
      <x:c r="C17" s="8" t="str"/>
      <x:c r="D17" s="8"/>
      <x:c r="E17" s="8"/>
      <x:c r="F17" s="8"/>
    </x:row>
    <x:row r="18" ht="26" customHeight="1">
      <x:c r="A18" s="2" t="str">
        <x:v>改定後 純効果 円</x:v>
      </x:c>
      <x:c r="B18" s="18" t="n">
        <x:f>IF(OR(B6&lt;0,B9&lt;0,B11&lt;0),"入力確認",B6*(B7+B8)+B9*B10-B11)</x:f>
        <x:v>2334000</x:v>
      </x:c>
      <x:c r="C18" s="8" t="str">
        <x:v>自己所有の概算。基本料金削減は含めない</x:v>
      </x:c>
      <x:c r="D18" s="8"/>
      <x:c r="E18" s="8"/>
      <x:c r="F18" s="8"/>
    </x:row>
    <x:row r="19" ht="26" customHeight="1">
      <x:c r="A19" s="2" t="str">
        <x:v>単純回収 年</x:v>
      </x:c>
      <x:c r="B19" s="18" t="n">
        <x:f>IF(AND(B18&gt;0,B12&gt;=0),B12/B18,"算定不可")</x:f>
        <x:v>5.141388174807198</x:v>
      </x:c>
      <x:c r="C19" s="8" t="str">
        <x:v>劣化・税・資金費用・交換・残存価値は別検証</x:v>
      </x:c>
      <x:c r="D19" s="8"/>
      <x:c r="E19" s="8"/>
      <x:c r="F19" s="8"/>
    </x:row>
    <x:row r="20" ht="26" customHeight="1">
      <x:c r="A20" s="2" t="str">
        <x:v>PPA需要家差益 円</x:v>
      </x:c>
      <x:c r="B20" s="18" t="n">
        <x:f>B6*(B7+B8-B13)</x:f>
        <x:v>603999.9999999999</x:v>
      </x:c>
      <x:c r="C20" s="8" t="str">
        <x:v>余剰の帰属・保守・最低購入量等は契約確認</x:v>
      </x:c>
      <x:c r="D20" s="8"/>
      <x:c r="E20" s="8"/>
      <x:c r="F20" s="8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A1:F2"/>
    <x:mergeCell ref="A3:F4"/>
    <x:mergeCell ref="C6:F6"/>
    <x:mergeCell ref="C7:F7"/>
    <x:mergeCell ref="C8:F8"/>
    <x:mergeCell ref="C9:F9"/>
    <x:mergeCell ref="C10:F10"/>
    <x:mergeCell ref="C11:F11"/>
    <x:mergeCell ref="C12:F12"/>
    <x:mergeCell ref="C13:F13"/>
    <x:mergeCell ref="C16:F16"/>
    <x:mergeCell ref="C17:F17"/>
    <x:mergeCell ref="C18:F18"/>
    <x:mergeCell ref="C19:F19"/>
    <x:mergeCell ref="C20:F2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6" customHeight="1">
      <x:c r="A1" s="5" t="str">
        <x:v>蓄電池｜限界価値と概算採算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7" t="str">
        <x:v>入力は説明用仮定。余剰PV充電は売電機会費用、系統充電は購入費を使う。SOC最適運転は未計算。</x:v>
      </x:c>
      <x:c r="B3" s="7"/>
      <x:c r="C3" s="7"/>
      <x:c r="D3" s="7"/>
      <x:c r="E3" s="7"/>
      <x:c r="F3" s="7"/>
    </x:row>
    <x:row r="4" ht="26" customHeight="1">
      <x:c r="A4" s="7"/>
      <x:c r="B4" s="7"/>
      <x:c r="C4" s="7"/>
      <x:c r="D4" s="7"/>
      <x:c r="E4" s="7"/>
      <x:c r="F4" s="7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 t="str">
        <x:v>年間放電 kWh</x:v>
      </x:c>
      <x:c r="B6" s="16" t="n">
        <x:v>50000</x:v>
      </x:c>
      <x:c r="C6" s="8" t="str">
        <x:v>充電量・出力・利用可能容量を別途検証</x:v>
      </x:c>
      <x:c r="D6" s="8"/>
      <x:c r="E6" s="8"/>
      <x:c r="F6" s="8"/>
    </x:row>
    <x:row r="7" ht="26" customHeight="1">
      <x:c r="A7" s="2" t="str">
        <x:v>放電時の回避単価 円/kWh</x:v>
      </x:c>
      <x:c r="B7" s="16" t="n">
        <x:v>24</x:v>
      </x:c>
      <x:c r="C7" s="8" t="str"/>
      <x:c r="D7" s="8"/>
      <x:c r="E7" s="8"/>
      <x:c r="F7" s="8"/>
    </x:row>
    <x:row r="8" ht="26" customHeight="1">
      <x:c r="A8" s="2" t="str">
        <x:v>充電単価/機会費用 円/kWh</x:v>
      </x:c>
      <x:c r="B8" s="16" t="n">
        <x:v>8</x:v>
      </x:c>
      <x:c r="C8" s="8" t="str">
        <x:v>余剰売電を断念する費用など</x:v>
      </x:c>
      <x:c r="D8" s="8"/>
      <x:c r="E8" s="8"/>
      <x:c r="F8" s="8"/>
    </x:row>
    <x:row r="9" ht="26" customHeight="1">
      <x:c r="A9" s="2" t="str">
        <x:v>往復効率</x:v>
      </x:c>
      <x:c r="B9" s="16" t="n">
        <x:v>0.9</x:v>
      </x:c>
      <x:c r="C9" s="8" t="str">
        <x:v>0超〜1。AC側境界を統一</x:v>
      </x:c>
      <x:c r="D9" s="8"/>
      <x:c r="E9" s="8"/>
      <x:c r="F9" s="8"/>
    </x:row>
    <x:row r="10" ht="26" customHeight="1">
      <x:c r="A10" s="2" t="str">
        <x:v>劣化等の変動費 円/放電kWh</x:v>
      </x:c>
      <x:c r="B10" s="16" t="n">
        <x:v>2</x:v>
      </x:c>
      <x:c r="C10" s="8" t="str">
        <x:v>交換費をここに含める場合、別途交換費と二重計上しない</x:v>
      </x:c>
      <x:c r="D10" s="8"/>
      <x:c r="E10" s="8"/>
      <x:c r="F10" s="8"/>
    </x:row>
    <x:row r="11" ht="26" customHeight="1">
      <x:c r="A11" s="2" t="str">
        <x:v>実現するピーク削減 kW</x:v>
      </x:c>
      <x:c r="B11" s="16" t="n">
        <x:v>10</x:v>
      </x:c>
      <x:c r="C11" s="8" t="str">
        <x:v>SOC制約・請求算定期間を検証した値へ</x:v>
      </x:c>
      <x:c r="D11" s="8"/>
      <x:c r="E11" s="8"/>
      <x:c r="F11" s="8"/>
    </x:row>
    <x:row r="12" ht="26" customHeight="1">
      <x:c r="A12" s="2" t="str">
        <x:v>新基本料金 円/kW月</x:v>
      </x:c>
      <x:c r="B12" s="16" t="n">
        <x:v>1494.13</x:v>
      </x:c>
      <x:c r="C12" s="8" t="str">
        <x:v>S07の例。補正前単価</x:v>
      </x:c>
      <x:c r="D12" s="8"/>
      <x:c r="E12" s="8"/>
      <x:c r="F12" s="8"/>
    </x:row>
    <x:row r="13" ht="26" customHeight="1">
      <x:c r="A13" s="2" t="str">
        <x:v>基本料金補正係数</x:v>
      </x:c>
      <x:c r="B13" s="16" t="n">
        <x:v>0.85</x:v>
      </x:c>
      <x:c r="C13" s="8" t="str"/>
      <x:c r="D13" s="8"/>
      <x:c r="E13" s="8"/>
      <x:c r="F13" s="8"/>
    </x:row>
    <x:row r="14" ht="26" customHeight="1">
      <x:c r="A14" s="2" t="str">
        <x:v>ピーク削減の適用月数</x:v>
      </x:c>
      <x:c r="B14" s="16" t="n">
        <x:v>12</x:v>
      </x:c>
      <x:c r="C14" s="8" t="str"/>
      <x:c r="D14" s="8"/>
      <x:c r="E14" s="8"/>
      <x:c r="F14" s="8"/>
    </x:row>
    <x:row r="15" ht="26" customHeight="1">
      <x:c r="A15" s="2" t="str">
        <x:v>年間固定維持費 円</x:v>
      </x:c>
      <x:c r="B15" s="16" t="n">
        <x:v>100000</x:v>
      </x:c>
      <x:c r="C15" s="8" t="str"/>
      <x:c r="D15" s="8"/>
      <x:c r="E15" s="8"/>
      <x:c r="F15" s="8"/>
    </x:row>
    <x:row r="16" ht="26" customHeight="1">
      <x:c r="A16" s="2" t="str">
        <x:v>初期費用 円</x:v>
      </x:c>
      <x:c r="B16" s="16" t="n">
        <x:v>10000000</x:v>
      </x:c>
      <x:c r="C16" s="8" t="str">
        <x:v>仮定。補助金・税・金利未反映</x:v>
      </x:c>
      <x:c r="D16" s="8"/>
      <x:c r="E16" s="8"/>
      <x:c r="F16" s="8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 t="str">
        <x:v>必要充電量 kWh</x:v>
      </x:c>
      <x:c r="B19" s="18" t="n">
        <x:f>IF(AND(B9&gt;0,B9&lt;=1,B6&gt;=0),B6/B9,"入力確認")</x:f>
        <x:v>55555.555555555555</x:v>
      </x:c>
      <x:c r="C19" s="8" t="str"/>
      <x:c r="D19" s="8"/>
      <x:c r="E19" s="8"/>
      <x:c r="F19" s="8"/>
    </x:row>
    <x:row r="20" ht="26" customHeight="1">
      <x:c r="A20" s="2" t="str">
        <x:v>放電1kWhの価値 円</x:v>
      </x:c>
      <x:c r="B20" s="18" t="n">
        <x:f>IF(AND(B9&gt;0,B9&lt;=1),B7-B8/B9-B10,"入力確認")</x:f>
        <x:v>13.11111111111111</x:v>
      </x:c>
      <x:c r="C20" s="8" t="str"/>
      <x:c r="D20" s="8"/>
      <x:c r="E20" s="8"/>
      <x:c r="F20" s="8"/>
    </x:row>
    <x:row r="21" ht="26" customHeight="1">
      <x:c r="A21" s="2" t="str">
        <x:v>基本料金削減 円</x:v>
      </x:c>
      <x:c r="B21" s="18" t="n">
        <x:f>IF(OR(B11&lt;0,B13&lt;0,B14&lt;0,B14&gt;12),"入力確認",B11*B12*B13*B14)</x:f>
        <x:v>152401.26</x:v>
      </x:c>
      <x:c r="C21" s="8" t="str"/>
      <x:c r="D21" s="8"/>
      <x:c r="E21" s="8"/>
      <x:c r="F21" s="8"/>
    </x:row>
    <x:row r="22" ht="26" customHeight="1">
      <x:c r="A22" s="2" t="str">
        <x:v>年間純効果 円</x:v>
      </x:c>
      <x:c r="B22" s="18" t="n">
        <x:f>IF(OR(B9&lt;=0,B9&gt;1,B6&lt;0,B11&lt;0,B13&lt;0,B14&lt;0,B14&gt;12,B15&lt;0),"入力確認",B6*B20+B21-B15)</x:f>
        <x:v>707956.8155555555</x:v>
      </x:c>
      <x:c r="C22" s="8" t="str">
        <x:v>ピークと価格差は同時実現を別途確認</x:v>
      </x:c>
      <x:c r="D22" s="8"/>
      <x:c r="E22" s="8"/>
      <x:c r="F22" s="8"/>
    </x:row>
    <x:row r="23" ht="26" customHeight="1">
      <x:c r="A23" s="2" t="str">
        <x:v>単純回収 年</x:v>
      </x:c>
      <x:c r="B23" s="18" t="n">
        <x:f>IF(AND(ISNUMBER(B22),B22&gt;0,B16&gt;=0),B16/B22,"算定不可")</x:f>
        <x:v>14.125155348850893</x:v>
      </x:c>
      <x:c r="C23" s="8" t="str"/>
      <x:c r="D23" s="8"/>
      <x:c r="E23" s="8"/>
      <x:c r="F23" s="8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A1:F2"/>
    <x:mergeCell ref="A3:F4"/>
    <x:mergeCell ref="C6:F6"/>
    <x:mergeCell ref="C7:F7"/>
    <x:mergeCell ref="C8:F8"/>
    <x:mergeCell ref="C9:F9"/>
    <x:mergeCell ref="C10:F10"/>
    <x:mergeCell ref="C11:F11"/>
    <x:mergeCell ref="C12:F12"/>
    <x:mergeCell ref="C13:F13"/>
    <x:mergeCell ref="C14:F14"/>
    <x:mergeCell ref="C15:F15"/>
    <x:mergeCell ref="C16:F16"/>
    <x:mergeCell ref="C19:F19"/>
    <x:mergeCell ref="C20:F20"/>
    <x:mergeCell ref="C21:F21"/>
    <x:mergeCell ref="C22:F22"/>
    <x:mergeCell ref="C23:F2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6" customHeight="1">
      <x:c r="A1" s="5" t="str">
        <x:v>小売｜転嫁遅れと資金負担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7" t="str">
        <x:v>全て説明用仮定。追加原価と回収のみ。顧客離脱・事務費・ヘッジ等を含む会社全体の利益ではない。</x:v>
      </x:c>
      <x:c r="B3" s="7"/>
      <x:c r="C3" s="7"/>
      <x:c r="D3" s="7"/>
      <x:c r="E3" s="7"/>
      <x:c r="F3" s="7"/>
    </x:row>
    <x:row r="4" ht="26" customHeight="1">
      <x:c r="A4" s="7"/>
      <x:c r="B4" s="7"/>
      <x:c r="C4" s="7"/>
      <x:c r="D4" s="7"/>
      <x:c r="E4" s="7"/>
      <x:c r="F4" s="7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 t="str">
        <x:v>月間追加原価 円</x:v>
      </x:c>
      <x:c r="B6" s="16" t="n">
        <x:v>10000000</x:v>
      </x:c>
      <x:c r="C6" s="8" t="str"/>
      <x:c r="D6" s="8"/>
      <x:c r="E6" s="8"/>
      <x:c r="F6" s="8"/>
    </x:row>
    <x:row r="7" ht="26" customHeight="1">
      <x:c r="A7" s="2" t="str">
        <x:v>転嫁率</x:v>
      </x:c>
      <x:c r="B7" s="20" t="n">
        <x:v>0.9</x:v>
      </x:c>
      <x:c r="C7" s="8" t="str">
        <x:v>0〜1。1を超える設定は本モデルの対象外</x:v>
      </x:c>
      <x:c r="D7" s="8"/>
      <x:c r="E7" s="8"/>
      <x:c r="F7" s="8"/>
    </x:row>
    <x:row r="8" ht="26" customHeight="1">
      <x:c r="A8" s="2" t="str">
        <x:v>転嫁開始遅れ 月</x:v>
      </x:c>
      <x:c r="B8" s="16" t="n">
        <x:v>1</x:v>
      </x:c>
      <x:c r="C8" s="8" t="str">
        <x:v>整数0〜12。費用発生後の遅れ</x:v>
      </x:c>
      <x:c r="D8" s="8"/>
      <x:c r="E8" s="8"/>
      <x:c r="F8" s="8"/>
    </x:row>
    <x:row r="9" ht="26" customHeight="1">
      <x:c r="A9" s="2" t="str">
        <x:v>入金遅れ 月</x:v>
      </x:c>
      <x:c r="B9" s="16" t="n">
        <x:v>1</x:v>
      </x:c>
      <x:c r="C9" s="8" t="str">
        <x:v>費用発生と転嫁の遅れとは別。整数</x:v>
      </x:c>
      <x:c r="D9" s="8"/>
      <x:c r="E9" s="8"/>
      <x:c r="F9" s="8"/>
    </x:row>
    <x:row r="10" ht="26" customHeight="1">
      <x:c r="A10" s="2" t="str">
        <x:v>評価期間 月</x:v>
      </x:c>
      <x:c r="B10" s="16" t="n">
        <x:v>12</x:v>
      </x:c>
      <x:c r="C10" s="8" t="str"/>
      <x:c r="D10" s="8"/>
      <x:c r="E10" s="8"/>
      <x:c r="F10" s="8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 t="str">
        <x:v>累計追加原価 円</x:v>
      </x:c>
      <x:c r="B13" s="18" t="n">
        <x:f>B6*B10</x:f>
        <x:v>120000000</x:v>
      </x:c>
      <x:c r="C13" s="8" t="str"/>
      <x:c r="D13" s="8"/>
      <x:c r="E13" s="8"/>
      <x:c r="F13" s="8"/>
    </x:row>
    <x:row r="14" ht="26" customHeight="1">
      <x:c r="A14" s="2" t="str">
        <x:v>累計回収対象額 円</x:v>
      </x:c>
      <x:c r="B14" s="18" t="n">
        <x:f>B6*B7*MAX(B10-B8,0)</x:f>
        <x:v>99000000</x:v>
      </x:c>
      <x:c r="C14" s="8" t="str"/>
      <x:c r="D14" s="8"/>
      <x:c r="E14" s="8"/>
      <x:c r="F14" s="8"/>
    </x:row>
    <x:row r="15" ht="26" customHeight="1">
      <x:c r="A15" s="2" t="str">
        <x:v>期間内の未回収原価 円</x:v>
      </x:c>
      <x:c r="B15" s="18" t="n">
        <x:f>B13-B14</x:f>
        <x:v>21000000</x:v>
      </x:c>
      <x:c r="C15" s="8" t="str">
        <x:v>入金待ちと区別。費用と転嫁額の差</x:v>
      </x:c>
      <x:c r="D15" s="8"/>
      <x:c r="E15" s="8"/>
      <x:c r="F15" s="8"/>
    </x:row>
    <x:row r="16" ht="26" customHeight="1">
      <x:c r="A16" s="2" t="str">
        <x:v>定常時の入金待ち目安 円</x:v>
      </x:c>
      <x:c r="B16" s="18" t="n">
        <x:f>B6*B7*B9</x:f>
        <x:v>9000000</x:v>
      </x:c>
      <x:c r="C16" s="8" t="str">
        <x:v>売掛相当の概算。仕入支払サイト未反映</x:v>
      </x:c>
      <x:c r="D16" s="8"/>
      <x:c r="E16" s="8"/>
      <x:c r="F16" s="8"/>
    </x:row>
    <x:row r="17" ht="26" customHeight="1">
      <x:c r="A17" s="2" t="str">
        <x:v>入力確認</x:v>
      </x:c>
      <x:c r="B17" s="18" t="str">
        <x:f>IF(OR(B6&lt;0,B7&lt;0,B7&gt;1,B8&lt;0,B9&lt;0,B10&lt;=0,B8&gt;B10),"条件を修正","OK")</x:f>
        <x:v>OK</x:v>
      </x:c>
      <x:c r="C17" s="8" t="str"/>
      <x:c r="D17" s="8"/>
      <x:c r="E17" s="8"/>
      <x:c r="F17" s="8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A1:F2"/>
    <x:mergeCell ref="A3:F4"/>
    <x:mergeCell ref="C6:F6"/>
    <x:mergeCell ref="C7:F7"/>
    <x:mergeCell ref="C8:F8"/>
    <x:mergeCell ref="C9:F9"/>
    <x:mergeCell ref="C10:F10"/>
    <x:mergeCell ref="C13:F13"/>
    <x:mergeCell ref="C14:F14"/>
    <x:mergeCell ref="C15:F15"/>
    <x:mergeCell ref="C16:F16"/>
    <x:mergeCell ref="C17:F17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6" customHeight="1">
      <x:c r="A1" s="5" t="str">
        <x:v>料金ストレス｜改定・調整・支援を分離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7" t="str">
        <x:v>対象期間のkWhで計算。予測ではなく入力シナリオ。既に単価に含む項目を二重加算しない。</x:v>
      </x:c>
      <x:c r="B3" s="7"/>
      <x:c r="C3" s="7"/>
      <x:c r="D3" s="7"/>
      <x:c r="E3" s="7"/>
      <x:c r="F3" s="7"/>
    </x:row>
    <x:row r="4" ht="26" customHeight="1">
      <x:c r="A4" s="7"/>
      <x:c r="B4" s="7"/>
      <x:c r="C4" s="7"/>
      <x:c r="D4" s="7"/>
      <x:c r="E4" s="7"/>
      <x:c r="F4" s="7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 t="str">
        <x:v>対象期間の買電 kWh</x:v>
      </x:c>
      <x:c r="B6" s="16" t="n">
        <x:v>1000000</x:v>
      </x:c>
      <x:c r="C6" s="8" t="str"/>
      <x:c r="D6" s="8"/>
      <x:c r="E6" s="8"/>
      <x:c r="F6" s="8"/>
    </x:row>
    <x:row r="7" ht="26" customHeight="1">
      <x:c r="A7" s="2" t="str">
        <x:v>基本料金の増分 円/期間</x:v>
      </x:c>
      <x:c r="B7" s="16" t="n">
        <x:v>360544.5</x:v>
      </x:c>
      <x:c r="C7" s="8" t="str">
        <x:v>高圧年間の例。別施設なら置換</x:v>
      </x:c>
      <x:c r="D7" s="8"/>
      <x:c r="E7" s="8"/>
      <x:c r="F7" s="8"/>
    </x:row>
    <x:row r="8" ht="26" customHeight="1">
      <x:c r="A8" s="2" t="str">
        <x:v>託送反映の従量差 円/kWh</x:v>
      </x:c>
      <x:c r="B8" s="16" t="n">
        <x:v>0.04</x:v>
      </x:c>
      <x:c r="C8" s="8" t="str"/>
      <x:c r="D8" s="8"/>
      <x:c r="E8" s="8"/>
      <x:c r="F8" s="8"/>
    </x:row>
    <x:row r="9" ht="26" customHeight="1">
      <x:c r="A9" s="2" t="str">
        <x:v>燃料等調整の変化 円/kWh</x:v>
      </x:c>
      <x:c r="B9" s="16" t="n">
        <x:v>1</x:v>
      </x:c>
      <x:c r="C9" s="8" t="str">
        <x:v>説明用上昇シナリオ。将来予測値ではない</x:v>
      </x:c>
      <x:c r="D9" s="8"/>
      <x:c r="E9" s="8"/>
      <x:c r="F9" s="8"/>
    </x:row>
    <x:row r="10" ht="26" customHeight="1">
      <x:c r="A10" s="2" t="str">
        <x:v>支援の旧単価 円/kWh</x:v>
      </x:c>
      <x:c r="B10" s="16" t="n">
        <x:v>0</x:v>
      </x:c>
      <x:c r="C10" s="8" t="str"/>
      <x:c r="D10" s="8"/>
      <x:c r="E10" s="8"/>
      <x:c r="F10" s="8"/>
    </x:row>
    <x:row r="11" ht="26" customHeight="1">
      <x:c r="A11" s="2" t="str">
        <x:v>支援の新単価 円/kWh</x:v>
      </x:c>
      <x:c r="B11" s="16" t="n">
        <x:v>0</x:v>
      </x:c>
      <x:c r="C11" s="8" t="str">
        <x:v>値引き額を正数で入力</x:v>
      </x:c>
      <x:c r="D11" s="8"/>
      <x:c r="E11" s="8"/>
      <x:c r="F11" s="8"/>
    </x:row>
    <x:row r="12" ht="26" customHeight="1">
      <x:c r="A12" s="2" t="str">
        <x:v>賦課金等の変化 円/kWh</x:v>
      </x:c>
      <x:c r="B12" s="16" t="n">
        <x:v>0</x:v>
      </x:c>
      <x:c r="C12" s="8" t="str"/>
      <x:c r="D12" s="8"/>
      <x:c r="E12" s="8"/>
      <x:c r="F12" s="8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 t="str">
        <x:v>固定＋従量改定 円</x:v>
      </x:c>
      <x:c r="B15" s="18" t="n">
        <x:f>B7+B6*B8</x:f>
        <x:v>400544.5</x:v>
      </x:c>
      <x:c r="C15" s="8" t="str"/>
      <x:c r="D15" s="8"/>
      <x:c r="E15" s="8"/>
      <x:c r="F15" s="8"/>
    </x:row>
    <x:row r="16" ht="26" customHeight="1">
      <x:c r="A16" s="2" t="str">
        <x:v>燃料等調整の変化 円</x:v>
      </x:c>
      <x:c r="B16" s="18" t="n">
        <x:f>B6*B9</x:f>
        <x:v>1000000</x:v>
      </x:c>
      <x:c r="C16" s="8" t="str"/>
      <x:c r="D16" s="8"/>
      <x:c r="E16" s="8"/>
      <x:c r="F16" s="8"/>
    </x:row>
    <x:row r="17" ht="26" customHeight="1">
      <x:c r="A17" s="2" t="str">
        <x:v>支援・賦課金の変化 円</x:v>
      </x:c>
      <x:c r="B17" s="18" t="n">
        <x:f>B6*(B10-B11+B12)</x:f>
        <x:v>0</x:v>
      </x:c>
      <x:c r="C17" s="8" t="str"/>
      <x:c r="D17" s="8"/>
      <x:c r="E17" s="8"/>
      <x:c r="F17" s="8"/>
    </x:row>
    <x:row r="18" ht="26" customHeight="1">
      <x:c r="A18" s="2" t="str">
        <x:v>期間合計の増減 円</x:v>
      </x:c>
      <x:c r="B18" s="18" t="n">
        <x:f>B15+B16+B17</x:f>
        <x:v>1400544.5</x:v>
      </x:c>
      <x:c r="C18" s="8" t="str"/>
      <x:c r="D18" s="8"/>
      <x:c r="E18" s="8"/>
      <x:c r="F18" s="8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A1:F2"/>
    <x:mergeCell ref="A3:F4"/>
    <x:mergeCell ref="C6:F6"/>
    <x:mergeCell ref="C7:F7"/>
    <x:mergeCell ref="C8:F8"/>
    <x:mergeCell ref="C9:F9"/>
    <x:mergeCell ref="C10:F10"/>
    <x:mergeCell ref="C11:F11"/>
    <x:mergeCell ref="C12:F12"/>
    <x:mergeCell ref="C15:F15"/>
    <x:mergeCell ref="C16:F16"/>
    <x:mergeCell ref="C17:F17"/>
    <x:mergeCell ref="C18:F18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58" hidden="0" customWidth="1"/>
    <x:col min="8" max="8" width="20" hidden="0" customWidth="1"/>
    <x:col min="9" max="9" width="20" hidden="0" customWidth="1"/>
  </x:cols>
  <x:sheetData>
    <x:row r="1" ht="26" customHeight="1">
      <x:c r="A1" s="5" t="str">
        <x:v>9エリア｜公式モデル比較</x:v>
      </x:c>
      <x:c r="B1" s="5"/>
      <x:c r="C1" s="5"/>
      <x:c r="D1" s="5"/>
      <x:c r="E1" s="5"/>
      <x:c r="F1" s="5"/>
      <x:c r="G1" s="5"/>
      <x:c r="H1" s="5"/>
      <x:c r="I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26" customHeight="1">
      <x:c r="A3" s="7" t="str">
        <x:v>全行税込。総額・使用量・燃調・支援条件は地域ごとに違う。ランキング不可。</x:v>
      </x:c>
      <x:c r="B3" s="7"/>
      <x:c r="C3" s="7"/>
      <x:c r="D3" s="7"/>
      <x:c r="E3" s="7"/>
      <x:c r="F3" s="7"/>
      <x:c r="G3" s="7"/>
      <x:c r="H3" s="7"/>
      <x:c r="I3" s="7"/>
    </x:row>
    <x:row r="4" ht="26" customHeight="1">
      <x:c r="A4" s="7"/>
      <x:c r="B4" s="7"/>
      <x:c r="C4" s="7"/>
      <x:c r="D4" s="7"/>
      <x:c r="E4" s="7"/>
      <x:c r="F4" s="7"/>
      <x:c r="G4" s="7"/>
      <x:c r="H4" s="7"/>
      <x:c r="I4" s="7"/>
    </x:row>
    <x:row r="5" ht="40" customHeight="1">
      <x:c r="A5" s="11" t="str">
        <x:v>エリア</x:v>
      </x:c>
      <x:c r="B5" s="11" t="str">
        <x:v>契約</x:v>
      </x:c>
      <x:c r="C5" s="11" t="str">
        <x:v>kWh/月</x:v>
      </x:c>
      <x:c r="D5" s="11" t="str">
        <x:v>旧 円</x:v>
      </x:c>
      <x:c r="E5" s="11" t="str">
        <x:v>新 円</x:v>
      </x:c>
      <x:c r="F5" s="11" t="str">
        <x:v>差額 円</x:v>
      </x:c>
      <x:c r="G5" s="11" t="str">
        <x:v>比較条件</x:v>
      </x:c>
      <x:c r="H5" s="11" t="str">
        <x:v>出典</x:v>
      </x:c>
      <x:c r="I5" s="11" t="str">
        <x:v>区分</x:v>
      </x:c>
    </x:row>
    <x:row r="6" ht="55" customHeight="1">
      <x:c r="A6" s="8" t="str">
        <x:v>北海道</x:v>
      </x:c>
      <x:c r="B6" s="8" t="str">
        <x:v>従量電灯B 30A</x:v>
      </x:c>
      <x:c r="C6" s="8" t="n">
        <x:v>230</x:v>
      </x:c>
      <x:c r="D6" s="21" t="n">
        <x:v>11115</x:v>
      </x:c>
      <x:c r="E6" s="21" t="n">
        <x:v>11596</x:v>
      </x:c>
      <x:c r="F6" s="21" t="n">
        <x:v>481</x:v>
      </x:c>
      <x:c r="G6" s="8" t="str">
        <x:v>燃調除外・賦課金4.18円含む</x:v>
      </x:c>
      <x:c r="H6" s="8" t="str">
        <x:v>S01</x:v>
      </x:c>
      <x:c r="I6" s="8" t="str">
        <x:v>公式モデル</x:v>
      </x:c>
    </x:row>
    <x:row r="7" ht="55" customHeight="1">
      <x:c r="A7" s="8" t="str">
        <x:v>東北</x:v>
      </x:c>
      <x:c r="B7" s="8" t="str">
        <x:v>従量電灯B 30A</x:v>
      </x:c>
      <x:c r="C7" s="8" t="n">
        <x:v>260</x:v>
      </x:c>
      <x:c r="D7" s="21"/>
      <x:c r="E7" s="21"/>
      <x:c r="F7" s="21" t="n">
        <x:v>485</x:v>
      </x:c>
      <x:c r="G7" s="8" t="str">
        <x:v>改定差額。総額は本データ未収録</x:v>
      </x:c>
      <x:c r="H7" s="8" t="str">
        <x:v>S02</x:v>
      </x:c>
      <x:c r="I7" s="8" t="str">
        <x:v>公式モデル</x:v>
      </x:c>
    </x:row>
    <x:row r="8" ht="55" customHeight="1">
      <x:c r="A8" s="8" t="str">
        <x:v>東京</x:v>
      </x:c>
      <x:c r="B8" s="8" t="str">
        <x:v>従量電灯B 30A</x:v>
      </x:c>
      <x:c r="C8" s="8" t="n">
        <x:v>260</x:v>
      </x:c>
      <x:c r="D8" s="21" t="n">
        <x:v>9307</x:v>
      </x:c>
      <x:c r="E8" s="21" t="n">
        <x:v>9561</x:v>
      </x:c>
      <x:c r="F8" s="21" t="n">
        <x:v>254</x:v>
      </x:c>
      <x:c r="G8" s="8" t="str">
        <x:v>11月燃調・賦課金含む</x:v>
      </x:c>
      <x:c r="H8" s="8" t="str">
        <x:v>S03</x:v>
      </x:c>
      <x:c r="I8" s="8" t="str">
        <x:v>公式モデル</x:v>
      </x:c>
    </x:row>
    <x:row r="9" ht="55" customHeight="1">
      <x:c r="A9" s="8" t="str">
        <x:v>中部</x:v>
      </x:c>
      <x:c r="B9" s="8" t="str">
        <x:v>従量電灯B 30A</x:v>
      </x:c>
      <x:c r="C9" s="8" t="n">
        <x:v>260</x:v>
      </x:c>
      <x:c r="D9" s="21" t="n">
        <x:v>9252</x:v>
      </x:c>
      <x:c r="E9" s="21" t="n">
        <x:v>9647</x:v>
      </x:c>
      <x:c r="F9" s="21" t="n">
        <x:v>395</x:v>
      </x:c>
      <x:c r="G9" s="8" t="str">
        <x:v>11月燃調・賦課金・口座割引含む</x:v>
      </x:c>
      <x:c r="H9" s="8" t="str">
        <x:v>S05</x:v>
      </x:c>
      <x:c r="I9" s="8" t="str">
        <x:v>公式モデル</x:v>
      </x:c>
    </x:row>
    <x:row r="10" ht="55" customHeight="1">
      <x:c r="A10" s="8" t="str">
        <x:v>関西</x:v>
      </x:c>
      <x:c r="B10" s="8" t="str">
        <x:v>従量電灯A 最低料金制</x:v>
      </x:c>
      <x:c r="C10" s="8" t="n">
        <x:v>260</x:v>
      </x:c>
      <x:c r="D10" s="21" t="n">
        <x:v>6175</x:v>
      </x:c>
      <x:c r="E10" s="21" t="n">
        <x:v>6582</x:v>
      </x:c>
      <x:c r="F10" s="21" t="n">
        <x:v>407</x:v>
      </x:c>
      <x:c r="G10" s="8" t="str">
        <x:v>燃調・賦課金除外／口座割引含む</x:v>
      </x:c>
      <x:c r="H10" s="8" t="str">
        <x:v>S08</x:v>
      </x:c>
      <x:c r="I10" s="8" t="str">
        <x:v>公式モデル</x:v>
      </x:c>
    </x:row>
    <x:row r="11" ht="55" customHeight="1">
      <x:c r="A11" s="8" t="str">
        <x:v>中国</x:v>
      </x:c>
      <x:c r="B11" s="8" t="str">
        <x:v>従量電灯A 最低料金制</x:v>
      </x:c>
      <x:c r="C11" s="8" t="n">
        <x:v>260</x:v>
      </x:c>
      <x:c r="D11" s="21" t="n">
        <x:v>8742</x:v>
      </x:c>
      <x:c r="E11" s="21" t="n">
        <x:v>9105</x:v>
      </x:c>
      <x:c r="F11" s="21" t="n">
        <x:v>363</x:v>
      </x:c>
      <x:c r="G11" s="8" t="str">
        <x:v>10月調整等／政府支援除外／賦課金含む</x:v>
      </x:c>
      <x:c r="H11" s="8" t="str">
        <x:v>S09</x:v>
      </x:c>
      <x:c r="I11" s="8" t="str">
        <x:v>公式モデル</x:v>
      </x:c>
    </x:row>
    <x:row r="12" ht="55" customHeight="1">
      <x:c r="A12" s="8" t="str">
        <x:v>四国</x:v>
      </x:c>
      <x:c r="B12" s="8" t="str">
        <x:v>従量電灯A 最低料金制</x:v>
      </x:c>
      <x:c r="C12" s="8" t="n">
        <x:v>260</x:v>
      </x:c>
      <x:c r="D12" s="21" t="n">
        <x:v>8894</x:v>
      </x:c>
      <x:c r="E12" s="21" t="n">
        <x:v>9372</x:v>
      </x:c>
      <x:c r="F12" s="21" t="n">
        <x:v>478</x:v>
      </x:c>
      <x:c r="G12" s="8" t="str">
        <x:v>6–8月平均燃料・賦課金・口座割引含む</x:v>
      </x:c>
      <x:c r="H12" s="8" t="str">
        <x:v>S10</x:v>
      </x:c>
      <x:c r="I12" s="8" t="str">
        <x:v>公式モデル</x:v>
      </x:c>
    </x:row>
    <x:row r="13" ht="55" customHeight="1">
      <x:c r="A13" s="8" t="str">
        <x:v>九州</x:v>
      </x:c>
      <x:c r="B13" s="8" t="str">
        <x:v>従量電灯B 30A</x:v>
      </x:c>
      <x:c r="C13" s="8" t="n">
        <x:v>250</x:v>
      </x:c>
      <x:c r="D13" s="21" t="n">
        <x:v>6876</x:v>
      </x:c>
      <x:c r="E13" s="21" t="n">
        <x:v>7243</x:v>
      </x:c>
      <x:c r="F13" s="21" t="n">
        <x:v>367</x:v>
      </x:c>
      <x:c r="G13" s="8" t="str">
        <x:v>9/28改定発表。10月燃調・支援等条件</x:v>
      </x:c>
      <x:c r="H13" s="8" t="str">
        <x:v>S11</x:v>
      </x:c>
      <x:c r="I13" s="8" t="str">
        <x:v>公式モデル</x:v>
      </x:c>
    </x:row>
    <x:row r="14" ht="55" customHeight="1">
      <x:c r="A14" s="8" t="str">
        <x:v>沖縄</x:v>
      </x:c>
      <x:c r="B14" s="8" t="str">
        <x:v>従量電灯 最低料金制</x:v>
      </x:c>
      <x:c r="C14" s="8" t="n">
        <x:v>260</x:v>
      </x:c>
      <x:c r="D14" s="21" t="n">
        <x:v>9174</x:v>
      </x:c>
      <x:c r="E14" s="21" t="n">
        <x:v>9764</x:v>
      </x:c>
      <x:c r="F14" s="21" t="n">
        <x:v>590</x:v>
      </x:c>
      <x:c r="G14" s="8" t="str">
        <x:v>10月燃調・支援等条件</x:v>
      </x:c>
      <x:c r="H14" s="8" t="str">
        <x:v>S12</x:v>
      </x:c>
      <x:c r="I14" s="8" t="str">
        <x:v>公式モデル</x:v>
      </x:c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</x:row>
  </x:sheetData>
  <x:mergeCells>
    <x:mergeCell ref="A1:I2"/>
    <x:mergeCell ref="A3:I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30" hidden="0" customWidth="1"/>
    <x:col min="3" max="3" width="3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42" hidden="0" customWidth="1"/>
  </x:cols>
  <x:sheetData>
    <x:row r="1" ht="26" customHeight="1">
      <x:c r="A1" s="5" t="str">
        <x:v>代表単価の新旧比較</x:v>
      </x:c>
      <x:c r="B1" s="5"/>
      <x:c r="C1" s="5"/>
      <x:c r="D1" s="5"/>
      <x:c r="E1" s="5"/>
      <x:c r="F1" s="5"/>
      <x:c r="G1" s="5"/>
      <x:c r="H1" s="5"/>
      <x:c r="I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26" customHeight="1">
      <x:c r="A3" s="7" t="str">
        <x:v>税込／2026-11-01適用。差額のみ公表行は旧・新を空欄。最低料金・段階境界は原資料確認。</x:v>
      </x:c>
      <x:c r="B3" s="7"/>
      <x:c r="C3" s="7"/>
      <x:c r="D3" s="7"/>
      <x:c r="E3" s="7"/>
      <x:c r="F3" s="7"/>
      <x:c r="G3" s="7"/>
      <x:c r="H3" s="7"/>
      <x:c r="I3" s="7"/>
    </x:row>
    <x:row r="4" ht="26" customHeight="1">
      <x:c r="A4" s="7"/>
      <x:c r="B4" s="7"/>
      <x:c r="C4" s="7"/>
      <x:c r="D4" s="7"/>
      <x:c r="E4" s="7"/>
      <x:c r="F4" s="7"/>
      <x:c r="G4" s="7"/>
      <x:c r="H4" s="7"/>
      <x:c r="I4" s="7"/>
    </x:row>
    <x:row r="5" ht="40" customHeight="1">
      <x:c r="A5" s="11" t="str">
        <x:v>エリア</x:v>
      </x:c>
      <x:c r="B5" s="11" t="str">
        <x:v>プラン</x:v>
      </x:c>
      <x:c r="C5" s="11" t="str">
        <x:v>費目</x:v>
      </x:c>
      <x:c r="D5" s="11" t="str">
        <x:v>単位</x:v>
      </x:c>
      <x:c r="E5" s="11" t="str">
        <x:v>旧単価</x:v>
      </x:c>
      <x:c r="F5" s="11" t="str">
        <x:v>新単価</x:v>
      </x:c>
      <x:c r="G5" s="11" t="str">
        <x:v>差額</x:v>
      </x:c>
      <x:c r="H5" s="11" t="str">
        <x:v>根拠ID</x:v>
      </x:c>
      <x:c r="I5" s="11" t="str">
        <x:v>範囲</x:v>
      </x:c>
    </x:row>
    <x:row r="6" ht="42" customHeight="1">
      <x:c r="A6" s="8" t="str">
        <x:v>北海道</x:v>
      </x:c>
      <x:c r="B6" s="8" t="str">
        <x:v>従量電灯B</x:v>
      </x:c>
      <x:c r="C6" s="8" t="str">
        <x:v>基本10A</x:v>
      </x:c>
      <x:c r="D6" s="8" t="str">
        <x:v>円/10A月</x:v>
      </x:c>
      <x:c r="E6" s="12" t="n">
        <x:v>418</x:v>
      </x:c>
      <x:c r="F6" s="12" t="n">
        <x:v>572.1</x:v>
      </x:c>
      <x:c r="G6" s="12" t="n">
        <x:f>F6-E6</x:f>
        <x:v>154.10000000000002</x:v>
      </x:c>
      <x:c r="H6" s="8" t="str">
        <x:v>S01</x:v>
      </x:c>
      <x:c r="I6" s="8" t="str">
        <x:v>抽出した代表単価。全メニュー非網羅</x:v>
      </x:c>
    </x:row>
    <x:row r="7" ht="42" customHeight="1">
      <x:c r="A7" s="8" t="str">
        <x:v>北海道</x:v>
      </x:c>
      <x:c r="B7" s="8" t="str">
        <x:v>従量電灯B</x:v>
      </x:c>
      <x:c r="C7" s="8" t="str">
        <x:v>第1段階</x:v>
      </x:c>
      <x:c r="D7" s="8" t="str">
        <x:v>円/kWh</x:v>
      </x:c>
      <x:c r="E7" s="12" t="n">
        <x:v>35.69</x:v>
      </x:c>
      <x:c r="F7" s="12" t="n">
        <x:v>35.77</x:v>
      </x:c>
      <x:c r="G7" s="12" t="n">
        <x:f>F7-E7</x:f>
        <x:v>0.0800000000000054</x:v>
      </x:c>
      <x:c r="H7" s="8" t="str">
        <x:v>S01</x:v>
      </x:c>
      <x:c r="I7" s="8" t="str">
        <x:v>抽出した代表単価。全メニュー非網羅</x:v>
      </x:c>
    </x:row>
    <x:row r="8" ht="42" customHeight="1">
      <x:c r="A8" s="8" t="str">
        <x:v>北海道</x:v>
      </x:c>
      <x:c r="B8" s="8" t="str">
        <x:v>従量電灯B</x:v>
      </x:c>
      <x:c r="C8" s="8" t="str">
        <x:v>第2段階</x:v>
      </x:c>
      <x:c r="D8" s="8" t="str">
        <x:v>円/kWh</x:v>
      </x:c>
      <x:c r="E8" s="12" t="n">
        <x:v>41.98</x:v>
      </x:c>
      <x:c r="F8" s="12" t="n">
        <x:v>42.06</x:v>
      </x:c>
      <x:c r="G8" s="12" t="n">
        <x:f>F8-E8</x:f>
        <x:v>0.0800000000000054</x:v>
      </x:c>
      <x:c r="H8" s="8" t="str">
        <x:v>S01</x:v>
      </x:c>
      <x:c r="I8" s="8" t="str">
        <x:v>抽出した代表単価。全メニュー非網羅</x:v>
      </x:c>
    </x:row>
    <x:row r="9" ht="42" customHeight="1">
      <x:c r="A9" s="8" t="str">
        <x:v>北海道</x:v>
      </x:c>
      <x:c r="B9" s="8" t="str">
        <x:v>従量電灯B</x:v>
      </x:c>
      <x:c r="C9" s="8" t="str">
        <x:v>第3段階</x:v>
      </x:c>
      <x:c r="D9" s="8" t="str">
        <x:v>円/kWh</x:v>
      </x:c>
      <x:c r="E9" s="12" t="n">
        <x:v>45.7</x:v>
      </x:c>
      <x:c r="F9" s="12" t="n">
        <x:v>45.78</x:v>
      </x:c>
      <x:c r="G9" s="12" t="n">
        <x:f>F9-E9</x:f>
        <x:v>0.0799999999999983</x:v>
      </x:c>
      <x:c r="H9" s="8" t="str">
        <x:v>S01</x:v>
      </x:c>
      <x:c r="I9" s="8" t="str">
        <x:v>抽出した代表単価。全メニュー非網羅</x:v>
      </x:c>
    </x:row>
    <x:row r="10" ht="42" customHeight="1">
      <x:c r="A10" s="8" t="str">
        <x:v>東京</x:v>
      </x:c>
      <x:c r="B10" s="8" t="str">
        <x:v>従量電灯B</x:v>
      </x:c>
      <x:c r="C10" s="8" t="str">
        <x:v>基本10A</x:v>
      </x:c>
      <x:c r="D10" s="8" t="str">
        <x:v>円/10A月</x:v>
      </x:c>
      <x:c r="E10" s="12" t="n">
        <x:v>311.75</x:v>
      </x:c>
      <x:c r="F10" s="12" t="n">
        <x:v>392.06</x:v>
      </x:c>
      <x:c r="G10" s="12" t="n">
        <x:f>F10-E10</x:f>
        <x:v>80.31</x:v>
      </x:c>
      <x:c r="H10" s="8" t="str">
        <x:v>S04</x:v>
      </x:c>
      <x:c r="I10" s="8" t="str">
        <x:v>抽出した代表単価。全メニュー非網羅</x:v>
      </x:c>
    </x:row>
    <x:row r="11" ht="42" customHeight="1">
      <x:c r="A11" s="8" t="str">
        <x:v>東京</x:v>
      </x:c>
      <x:c r="B11" s="8" t="str">
        <x:v>従量電灯B</x:v>
      </x:c>
      <x:c r="C11" s="8" t="str">
        <x:v>第1段階</x:v>
      </x:c>
      <x:c r="D11" s="8" t="str">
        <x:v>円/kWh</x:v>
      </x:c>
      <x:c r="E11" s="12" t="n">
        <x:v>29.8</x:v>
      </x:c>
      <x:c r="F11" s="12" t="n">
        <x:v>29.85</x:v>
      </x:c>
      <x:c r="G11" s="12" t="n">
        <x:f>F11-E11</x:f>
        <x:v>0.05000000000000071</x:v>
      </x:c>
      <x:c r="H11" s="8" t="str">
        <x:v>S04</x:v>
      </x:c>
      <x:c r="I11" s="8" t="str">
        <x:v>抽出した代表単価。全メニュー非網羅</x:v>
      </x:c>
    </x:row>
    <x:row r="12" ht="42" customHeight="1">
      <x:c r="A12" s="8" t="str">
        <x:v>東京</x:v>
      </x:c>
      <x:c r="B12" s="8" t="str">
        <x:v>従量電灯B</x:v>
      </x:c>
      <x:c r="C12" s="8" t="str">
        <x:v>第2段階</x:v>
      </x:c>
      <x:c r="D12" s="8" t="str">
        <x:v>円/kWh</x:v>
      </x:c>
      <x:c r="E12" s="12" t="n">
        <x:v>36.4</x:v>
      </x:c>
      <x:c r="F12" s="12" t="n">
        <x:v>36.45</x:v>
      </x:c>
      <x:c r="G12" s="12" t="n">
        <x:f>F12-E12</x:f>
        <x:v>0.05000000000000426</x:v>
      </x:c>
      <x:c r="H12" s="8" t="str">
        <x:v>S04</x:v>
      </x:c>
      <x:c r="I12" s="8" t="str">
        <x:v>抽出した代表単価。全メニュー非網羅</x:v>
      </x:c>
    </x:row>
    <x:row r="13" ht="42" customHeight="1">
      <x:c r="A13" s="8" t="str">
        <x:v>東京</x:v>
      </x:c>
      <x:c r="B13" s="8" t="str">
        <x:v>従量電灯B</x:v>
      </x:c>
      <x:c r="C13" s="8" t="str">
        <x:v>第3段階</x:v>
      </x:c>
      <x:c r="D13" s="8" t="str">
        <x:v>円/kWh</x:v>
      </x:c>
      <x:c r="E13" s="12" t="n">
        <x:v>40.49</x:v>
      </x:c>
      <x:c r="F13" s="12" t="n">
        <x:v>40.54</x:v>
      </x:c>
      <x:c r="G13" s="12" t="n">
        <x:f>F13-E13</x:f>
        <x:v>0.04999999999999716</x:v>
      </x:c>
      <x:c r="H13" s="8" t="str">
        <x:v>S04</x:v>
      </x:c>
      <x:c r="I13" s="8" t="str">
        <x:v>抽出した代表単価。全メニュー非網羅</x:v>
      </x:c>
    </x:row>
    <x:row r="14" ht="42" customHeight="1">
      <x:c r="A14" s="8" t="str">
        <x:v>中部</x:v>
      </x:c>
      <x:c r="B14" s="8" t="str">
        <x:v>従量電灯B</x:v>
      </x:c>
      <x:c r="C14" s="8" t="str">
        <x:v>基本10A</x:v>
      </x:c>
      <x:c r="D14" s="8" t="str">
        <x:v>円/10A月</x:v>
      </x:c>
      <x:c r="E14" s="12" t="n">
        <x:v>321.14</x:v>
      </x:c>
      <x:c r="F14" s="12" t="n">
        <x:v>447.92</x:v>
      </x:c>
      <x:c r="G14" s="12" t="n">
        <x:f>F14-E14</x:f>
        <x:v>126.78000000000003</x:v>
      </x:c>
      <x:c r="H14" s="8" t="str">
        <x:v>S06</x:v>
      </x:c>
      <x:c r="I14" s="8" t="str">
        <x:v>抽出した代表単価。全メニュー非網羅</x:v>
      </x:c>
    </x:row>
    <x:row r="15" ht="42" customHeight="1">
      <x:c r="A15" s="8" t="str">
        <x:v>中部</x:v>
      </x:c>
      <x:c r="B15" s="8" t="str">
        <x:v>従量電灯B</x:v>
      </x:c>
      <x:c r="C15" s="8" t="str">
        <x:v>第1段階</x:v>
      </x:c>
      <x:c r="D15" s="8" t="str">
        <x:v>円/kWh</x:v>
      </x:c>
      <x:c r="E15" s="12" t="n">
        <x:v>21.2</x:v>
      </x:c>
      <x:c r="F15" s="12" t="n">
        <x:v>21.25</x:v>
      </x:c>
      <x:c r="G15" s="12" t="n">
        <x:f>F15-E15</x:f>
        <x:v>0.05000000000000071</x:v>
      </x:c>
      <x:c r="H15" s="8" t="str">
        <x:v>S06</x:v>
      </x:c>
      <x:c r="I15" s="8" t="str">
        <x:v>抽出した代表単価。全メニュー非網羅</x:v>
      </x:c>
    </x:row>
    <x:row r="16" ht="42" customHeight="1">
      <x:c r="A16" s="8" t="str">
        <x:v>中部</x:v>
      </x:c>
      <x:c r="B16" s="8" t="str">
        <x:v>従量電灯B</x:v>
      </x:c>
      <x:c r="C16" s="8" t="str">
        <x:v>第2段階</x:v>
      </x:c>
      <x:c r="D16" s="8" t="str">
        <x:v>円/kWh</x:v>
      </x:c>
      <x:c r="E16" s="12" t="n">
        <x:v>25.67</x:v>
      </x:c>
      <x:c r="F16" s="12" t="n">
        <x:v>25.73</x:v>
      </x:c>
      <x:c r="G16" s="12" t="n">
        <x:f>F16-E16</x:f>
        <x:v>0.05999999999999872</x:v>
      </x:c>
      <x:c r="H16" s="8" t="str">
        <x:v>S06</x:v>
      </x:c>
      <x:c r="I16" s="8" t="str">
        <x:v>抽出した代表単価。全メニュー非網羅</x:v>
      </x:c>
    </x:row>
    <x:row r="17" ht="42" customHeight="1">
      <x:c r="A17" s="8" t="str">
        <x:v>中部</x:v>
      </x:c>
      <x:c r="B17" s="8" t="str">
        <x:v>従量電灯B</x:v>
      </x:c>
      <x:c r="C17" s="8" t="str">
        <x:v>第3段階</x:v>
      </x:c>
      <x:c r="D17" s="8" t="str">
        <x:v>円/kWh</x:v>
      </x:c>
      <x:c r="E17" s="12" t="n">
        <x:v>28.62</x:v>
      </x:c>
      <x:c r="F17" s="12" t="n">
        <x:v>28.68</x:v>
      </x:c>
      <x:c r="G17" s="12" t="n">
        <x:f>F17-E17</x:f>
        <x:v>0.05999999999999872</x:v>
      </x:c>
      <x:c r="H17" s="8" t="str">
        <x:v>S06</x:v>
      </x:c>
      <x:c r="I17" s="8" t="str">
        <x:v>抽出した代表単価。全メニュー非網羅</x:v>
      </x:c>
    </x:row>
    <x:row r="18" ht="42" customHeight="1">
      <x:c r="A18" s="8" t="str">
        <x:v>東北</x:v>
      </x:c>
      <x:c r="B18" s="8" t="str">
        <x:v>従量電灯B</x:v>
      </x:c>
      <x:c r="C18" s="8" t="str">
        <x:v>基本10A差額のみ</x:v>
      </x:c>
      <x:c r="D18" s="8" t="str">
        <x:v>円/10A月</x:v>
      </x:c>
      <x:c r="E18" s="12"/>
      <x:c r="F18" s="12"/>
      <x:c r="G18" s="12" t="n">
        <x:v>41.11</x:v>
      </x:c>
      <x:c r="H18" s="8" t="str">
        <x:v>S02</x:v>
      </x:c>
      <x:c r="I18" s="8" t="str">
        <x:v>抽出した代表単価。全メニュー非網羅</x:v>
      </x:c>
    </x:row>
    <x:row r="19" ht="42" customHeight="1">
      <x:c r="A19" s="8" t="str">
        <x:v>東北</x:v>
      </x:c>
      <x:c r="B19" s="8" t="str">
        <x:v>従量電灯B</x:v>
      </x:c>
      <x:c r="C19" s="8" t="str">
        <x:v>全段階差額のみ</x:v>
      </x:c>
      <x:c r="D19" s="8" t="str">
        <x:v>円/kWh</x:v>
      </x:c>
      <x:c r="E19" s="12"/>
      <x:c r="F19" s="12"/>
      <x:c r="G19" s="12" t="n">
        <x:v>1.39</x:v>
      </x:c>
      <x:c r="H19" s="8" t="str">
        <x:v>S02</x:v>
      </x:c>
      <x:c r="I19" s="8" t="str">
        <x:v>抽出した代表単価。全メニュー非網羅</x:v>
      </x:c>
    </x:row>
    <x:row r="20" ht="42" customHeight="1">
      <x:c r="A20" s="8" t="str">
        <x:v>関西</x:v>
      </x:c>
      <x:c r="B20" s="8" t="str">
        <x:v>従量電灯A</x:v>
      </x:c>
      <x:c r="C20" s="8" t="str">
        <x:v>最低15kWh</x:v>
      </x:c>
      <x:c r="D20" s="8" t="str">
        <x:v>円/契約月</x:v>
      </x:c>
      <x:c r="E20" s="12" t="n">
        <x:v>522.58</x:v>
      </x:c>
      <x:c r="F20" s="12" t="n">
        <x:v>763.81</x:v>
      </x:c>
      <x:c r="G20" s="12" t="n">
        <x:f>F20-E20</x:f>
        <x:v>241.2299999999999</x:v>
      </x:c>
      <x:c r="H20" s="8" t="str">
        <x:v>S08</x:v>
      </x:c>
      <x:c r="I20" s="8" t="str">
        <x:v>抽出した代表単価。全メニュー非網羅</x:v>
      </x:c>
    </x:row>
    <x:row r="21" ht="42" customHeight="1">
      <x:c r="A21" s="8" t="str">
        <x:v>関西</x:v>
      </x:c>
      <x:c r="B21" s="8" t="str">
        <x:v>従量電灯A</x:v>
      </x:c>
      <x:c r="C21" s="8" t="str">
        <x:v>第1段階（15kWh超）</x:v>
      </x:c>
      <x:c r="D21" s="8" t="str">
        <x:v>円/kWh</x:v>
      </x:c>
      <x:c r="E21" s="12" t="n">
        <x:v>20.21</x:v>
      </x:c>
      <x:c r="F21" s="12" t="n">
        <x:v>20.89</x:v>
      </x:c>
      <x:c r="G21" s="12" t="n">
        <x:f>F21-E21</x:f>
        <x:v>0.6799999999999997</x:v>
      </x:c>
      <x:c r="H21" s="8" t="str">
        <x:v>S08</x:v>
      </x:c>
      <x:c r="I21" s="8" t="str">
        <x:v>抽出した代表単価。全メニュー非網羅</x:v>
      </x:c>
    </x:row>
    <x:row r="22" ht="42" customHeight="1">
      <x:c r="A22" s="8" t="str">
        <x:v>関西</x:v>
      </x:c>
      <x:c r="B22" s="8" t="str">
        <x:v>従量電灯A</x:v>
      </x:c>
      <x:c r="C22" s="8" t="str">
        <x:v>第2段階（15kWh超）</x:v>
      </x:c>
      <x:c r="D22" s="8" t="str">
        <x:v>円/kWh</x:v>
      </x:c>
      <x:c r="E22" s="12" t="n">
        <x:v>25.61</x:v>
      </x:c>
      <x:c r="F22" s="12" t="n">
        <x:v>26.29</x:v>
      </x:c>
      <x:c r="G22" s="12" t="n">
        <x:f>F22-E22</x:f>
        <x:v>0.6799999999999997</x:v>
      </x:c>
      <x:c r="H22" s="8" t="str">
        <x:v>S08</x:v>
      </x:c>
      <x:c r="I22" s="8" t="str">
        <x:v>抽出した代表単価。全メニュー非網羅</x:v>
      </x:c>
    </x:row>
    <x:row r="23" ht="42" customHeight="1">
      <x:c r="A23" s="8" t="str">
        <x:v>関西</x:v>
      </x:c>
      <x:c r="B23" s="8" t="str">
        <x:v>従量電灯A</x:v>
      </x:c>
      <x:c r="C23" s="8" t="str">
        <x:v>第3段階（15kWh超）</x:v>
      </x:c>
      <x:c r="D23" s="8" t="str">
        <x:v>円/kWh</x:v>
      </x:c>
      <x:c r="E23" s="12" t="n">
        <x:v>28.59</x:v>
      </x:c>
      <x:c r="F23" s="12" t="n">
        <x:v>29.27</x:v>
      </x:c>
      <x:c r="G23" s="12" t="n">
        <x:f>F23-E23</x:f>
        <x:v>0.6799999999999997</x:v>
      </x:c>
      <x:c r="H23" s="8" t="str">
        <x:v>S08</x:v>
      </x:c>
      <x:c r="I23" s="8" t="str">
        <x:v>抽出した代表単価。全メニュー非網羅</x:v>
      </x:c>
    </x:row>
    <x:row r="24" ht="42" customHeight="1">
      <x:c r="A24" s="8" t="str">
        <x:v>北海道</x:v>
      </x:c>
      <x:c r="B24" s="8" t="str">
        <x:v>高圧 業務用一般</x:v>
      </x:c>
      <x:c r="C24" s="8" t="str">
        <x:v>基本</x:v>
      </x:c>
      <x:c r="D24" s="8" t="str">
        <x:v>円/kW月</x:v>
      </x:c>
      <x:c r="E24" s="12" t="n">
        <x:v>2693.2</x:v>
      </x:c>
      <x:c r="F24" s="12" t="n">
        <x:v>2970.1</x:v>
      </x:c>
      <x:c r="G24" s="12" t="n">
        <x:f>F24-E24</x:f>
        <x:v>276.9000000000001</x:v>
      </x:c>
      <x:c r="H24" s="8" t="str">
        <x:v>S01</x:v>
      </x:c>
      <x:c r="I24" s="8" t="str">
        <x:v>抽出した代表単価。全メニュー非網羅</x:v>
      </x:c>
    </x:row>
    <x:row r="25" ht="42" customHeight="1">
      <x:c r="A25" s="8" t="str">
        <x:v>北海道</x:v>
      </x:c>
      <x:c r="B25" s="8" t="str">
        <x:v>高圧 業務用一般</x:v>
      </x:c>
      <x:c r="C25" s="8" t="str">
        <x:v>電力量（その他季／北海道通年）</x:v>
      </x:c>
      <x:c r="D25" s="8" t="str">
        <x:v>円/kWh</x:v>
      </x:c>
      <x:c r="E25" s="12" t="n">
        <x:v>23.4</x:v>
      </x:c>
      <x:c r="F25" s="12" t="n">
        <x:v>23.47</x:v>
      </x:c>
      <x:c r="G25" s="12" t="n">
        <x:f>F25-E25</x:f>
        <x:v>0.07000000000000028</x:v>
      </x:c>
      <x:c r="H25" s="8" t="str">
        <x:v>S01</x:v>
      </x:c>
      <x:c r="I25" s="8" t="str">
        <x:v>抽出した代表単価。全メニュー非網羅</x:v>
      </x:c>
    </x:row>
    <x:row r="26" ht="42" customHeight="1">
      <x:c r="A26" s="8" t="str">
        <x:v>中部</x:v>
      </x:c>
      <x:c r="B26" s="8" t="str">
        <x:v>高圧電力第2種L</x:v>
      </x:c>
      <x:c r="C26" s="8" t="str">
        <x:v>基本</x:v>
      </x:c>
      <x:c r="D26" s="8" t="str">
        <x:v>円/kW月</x:v>
      </x:c>
      <x:c r="E26" s="12" t="n">
        <x:v>1352.74</x:v>
      </x:c>
      <x:c r="F26" s="12" t="n">
        <x:v>1494.13</x:v>
      </x:c>
      <x:c r="G26" s="12" t="n">
        <x:f>F26-E26</x:f>
        <x:v>141.3900000000001</x:v>
      </x:c>
      <x:c r="H26" s="8" t="str">
        <x:v>S07</x:v>
      </x:c>
      <x:c r="I26" s="8" t="str">
        <x:v>抽出した代表単価。全メニュー非網羅</x:v>
      </x:c>
    </x:row>
    <x:row r="27" ht="42" customHeight="1">
      <x:c r="A27" s="8" t="str">
        <x:v>中部</x:v>
      </x:c>
      <x:c r="B27" s="8" t="str">
        <x:v>高圧電力第2種L</x:v>
      </x:c>
      <x:c r="C27" s="8" t="str">
        <x:v>電力量（その他季／北海道通年）</x:v>
      </x:c>
      <x:c r="D27" s="8" t="str">
        <x:v>円/kWh</x:v>
      </x:c>
      <x:c r="E27" s="12" t="n">
        <x:v>20.04</x:v>
      </x:c>
      <x:c r="F27" s="12" t="n">
        <x:v>20.08</x:v>
      </x:c>
      <x:c r="G27" s="12" t="n">
        <x:f>F27-E27</x:f>
        <x:v>0.03999999999999915</x:v>
      </x:c>
      <x:c r="H27" s="8" t="str">
        <x:v>S07</x:v>
      </x:c>
      <x:c r="I27" s="8" t="str">
        <x:v>抽出した代表単価。全メニュー非網羅</x:v>
      </x:c>
    </x:row>
    <x:row r="28" ht="42" customHeight="1">
      <x:c r="A28" s="8" t="str">
        <x:v>関西</x:v>
      </x:c>
      <x:c r="B28" s="8" t="str">
        <x:v>高圧AS</x:v>
      </x:c>
      <x:c r="C28" s="8" t="str">
        <x:v>基本</x:v>
      </x:c>
      <x:c r="D28" s="8" t="str">
        <x:v>円/kW月</x:v>
      </x:c>
      <x:c r="E28" s="12" t="n">
        <x:v>1911.8</x:v>
      </x:c>
      <x:c r="F28" s="12" t="n">
        <x:v>2033.68</x:v>
      </x:c>
      <x:c r="G28" s="12" t="n">
        <x:f>F28-E28</x:f>
        <x:v>121.88000000000011</x:v>
      </x:c>
      <x:c r="H28" s="8" t="str">
        <x:v>S08</x:v>
      </x:c>
      <x:c r="I28" s="8" t="str">
        <x:v>抽出した代表単価。全メニュー非網羅</x:v>
      </x:c>
    </x:row>
    <x:row r="29" ht="42" customHeight="1">
      <x:c r="A29" s="8" t="str">
        <x:v>関西</x:v>
      </x:c>
      <x:c r="B29" s="8" t="str">
        <x:v>高圧AS</x:v>
      </x:c>
      <x:c r="C29" s="8" t="str">
        <x:v>電力量（その他季／北海道通年）</x:v>
      </x:c>
      <x:c r="D29" s="8" t="str">
        <x:v>円/kWh</x:v>
      </x:c>
      <x:c r="E29" s="12" t="n">
        <x:v>17</x:v>
      </x:c>
      <x:c r="F29" s="12" t="n">
        <x:v>17.17</x:v>
      </x:c>
      <x:c r="G29" s="12" t="n">
        <x:f>F29-E29</x:f>
        <x:v>0.1700000000000017</x:v>
      </x:c>
      <x:c r="H29" s="8" t="str">
        <x:v>S08</x:v>
      </x:c>
      <x:c r="I29" s="8" t="str">
        <x:v>抽出した代表単価。全メニュー非網羅</x:v>
      </x:c>
    </x:row>
    <x:row r="30" ht="42" customHeight="1">
      <x:c r="A30" s="8" t="str">
        <x:v>東北</x:v>
      </x:c>
      <x:c r="B30" s="8" t="str">
        <x:v>高圧業務用</x:v>
      </x:c>
      <x:c r="C30" s="8" t="str">
        <x:v>基本差額のみ</x:v>
      </x:c>
      <x:c r="D30" s="8" t="str">
        <x:v>円/kW月</x:v>
      </x:c>
      <x:c r="E30" s="12"/>
      <x:c r="F30" s="12"/>
      <x:c r="G30" s="12" t="n">
        <x:v>156.8</x:v>
      </x:c>
      <x:c r="H30" s="8" t="str">
        <x:v>S02</x:v>
      </x:c>
      <x:c r="I30" s="8" t="str">
        <x:v>抽出した代表単価。全メニュー非網羅</x:v>
      </x:c>
    </x:row>
    <x:row r="31" ht="42" customHeight="1">
      <x:c r="A31" s="8" t="str">
        <x:v>東北</x:v>
      </x:c>
      <x:c r="B31" s="8" t="str">
        <x:v>高圧業務用</x:v>
      </x:c>
      <x:c r="C31" s="8" t="str">
        <x:v>電力量差額のみ</x:v>
      </x:c>
      <x:c r="D31" s="8" t="str">
        <x:v>円/kWh</x:v>
      </x:c>
      <x:c r="E31" s="12"/>
      <x:c r="F31" s="12"/>
      <x:c r="G31" s="12" t="n">
        <x:v>0.24</x:v>
      </x:c>
      <x:c r="H31" s="8" t="str">
        <x:v>S02</x:v>
      </x:c>
      <x:c r="I31" s="8" t="str">
        <x:v>抽出した代表単価。全メニュー非網羅</x:v>
      </x:c>
    </x:row>
    <x:row r="32" ht="42" customHeight="1">
      <x:c r="A32" s="8" t="str">
        <x:v>中部</x:v>
      </x:c>
      <x:c r="B32" s="8" t="str">
        <x:v>高圧電力第2種L</x:v>
      </x:c>
      <x:c r="C32" s="8" t="str">
        <x:v>夏季</x:v>
      </x:c>
      <x:c r="D32" s="8" t="str">
        <x:v>円/kWh</x:v>
      </x:c>
      <x:c r="E32" s="12" t="n">
        <x:v>21.24</x:v>
      </x:c>
      <x:c r="F32" s="12" t="n">
        <x:v>21.28</x:v>
      </x:c>
      <x:c r="G32" s="12" t="n">
        <x:f>F32-E32</x:f>
        <x:v>0.0400000000000027</x:v>
      </x:c>
      <x:c r="H32" s="8" t="str">
        <x:v>S07</x:v>
      </x:c>
      <x:c r="I32" s="8" t="str">
        <x:v>抽出した代表単価。全メニュー非網羅</x:v>
      </x:c>
    </x:row>
    <x:row r="33" ht="42" customHeight="1">
      <x:c r="A33" s="8" t="str">
        <x:v>関西</x:v>
      </x:c>
      <x:c r="B33" s="8" t="str">
        <x:v>高圧AS</x:v>
      </x:c>
      <x:c r="C33" s="8" t="str">
        <x:v>夏季</x:v>
      </x:c>
      <x:c r="D33" s="8" t="str">
        <x:v>円/kWh</x:v>
      </x:c>
      <x:c r="E33" s="12" t="n">
        <x:v>18.07</x:v>
      </x:c>
      <x:c r="F33" s="12" t="n">
        <x:v>18.24</x:v>
      </x:c>
      <x:c r="G33" s="12" t="n">
        <x:f>F33-E33</x:f>
        <x:v>0.16999999999999815</x:v>
      </x:c>
      <x:c r="H33" s="8" t="str">
        <x:v>S08</x:v>
      </x:c>
      <x:c r="I33" s="8" t="str">
        <x:v>抽出した代表単価。全メニュー非網羅</x:v>
      </x:c>
    </x:row>
    <x:row r="34" ht="42" customHeight="1">
      <x:c r="A34" s="8" t="str">
        <x:v>Looop東京</x:v>
      </x:c>
      <x:c r="B34" s="8" t="str">
        <x:v>スマートタイムONE電灯</x:v>
      </x:c>
      <x:c r="C34" s="8" t="str">
        <x:v>制度対応費差額のみ</x:v>
      </x:c>
      <x:c r="D34" s="8" t="str">
        <x:v>円/kW月</x:v>
      </x:c>
      <x:c r="E34" s="12"/>
      <x:c r="F34" s="12"/>
      <x:c r="G34" s="12" t="n">
        <x:v>120.41</x:v>
      </x:c>
      <x:c r="H34" s="8" t="str">
        <x:v>S14</x:v>
      </x:c>
      <x:c r="I34" s="8" t="str">
        <x:v>抽出した代表単価。全メニュー非網羅</x:v>
      </x:c>
    </x:row>
    <x:row r="35" ht="42" customHeight="1">
      <x:c r="A35" s="8"/>
      <x:c r="B35" s="8"/>
      <x:c r="C35" s="8"/>
      <x:c r="D35" s="8"/>
      <x:c r="E35" s="12"/>
      <x:c r="F35" s="12"/>
      <x:c r="G35" s="12"/>
      <x:c r="H35" s="8"/>
      <x:c r="I35" s="8"/>
    </x:row>
    <x:row r="36" ht="42" customHeight="1">
      <x:c r="A36" s="8"/>
      <x:c r="B36" s="8"/>
      <x:c r="C36" s="8"/>
      <x:c r="D36" s="8"/>
      <x:c r="E36" s="12"/>
      <x:c r="F36" s="12"/>
      <x:c r="G36" s="12"/>
      <x:c r="H36" s="8"/>
      <x:c r="I36" s="8"/>
    </x:row>
    <x:row r="37" ht="42" customHeight="1">
      <x:c r="A37" s="8"/>
      <x:c r="B37" s="8"/>
      <x:c r="C37" s="8"/>
      <x:c r="D37" s="8"/>
      <x:c r="E37" s="12"/>
      <x:c r="F37" s="12"/>
      <x:c r="G37" s="12"/>
      <x:c r="H37" s="8"/>
      <x:c r="I37" s="8"/>
    </x:row>
    <x:row r="38" ht="42" customHeight="1">
      <x:c r="A38" s="8"/>
      <x:c r="B38" s="8"/>
      <x:c r="C38" s="8"/>
      <x:c r="D38" s="8"/>
      <x:c r="E38" s="12"/>
      <x:c r="F38" s="12"/>
      <x:c r="G38" s="12"/>
      <x:c r="H38" s="8"/>
      <x:c r="I38" s="8"/>
    </x:row>
    <x:row r="39" ht="42" customHeight="1">
      <x:c r="A39" s="8"/>
      <x:c r="B39" s="8"/>
      <x:c r="C39" s="8"/>
      <x:c r="D39" s="8"/>
      <x:c r="E39" s="12"/>
      <x:c r="F39" s="12"/>
      <x:c r="G39" s="12"/>
      <x:c r="H39" s="8"/>
      <x:c r="I39" s="8"/>
    </x:row>
    <x:row r="40" ht="42" customHeight="1">
      <x:c r="A40" s="8"/>
      <x:c r="B40" s="8"/>
      <x:c r="C40" s="8"/>
      <x:c r="D40" s="8"/>
      <x:c r="E40" s="12"/>
      <x:c r="F40" s="12"/>
      <x:c r="G40" s="12"/>
      <x:c r="H40" s="8"/>
      <x:c r="I40" s="8"/>
    </x:row>
    <x:row r="41" ht="42" customHeight="1">
      <x:c r="A41" s="8"/>
      <x:c r="B41" s="8"/>
      <x:c r="C41" s="8"/>
      <x:c r="D41" s="8"/>
      <x:c r="E41" s="12"/>
      <x:c r="F41" s="12"/>
      <x:c r="G41" s="12"/>
      <x:c r="H41" s="8"/>
      <x:c r="I41" s="8"/>
    </x:row>
    <x:row r="42" ht="42" customHeight="1">
      <x:c r="A42" s="8"/>
      <x:c r="B42" s="8"/>
      <x:c r="C42" s="8"/>
      <x:c r="D42" s="8"/>
      <x:c r="E42" s="12"/>
      <x:c r="F42" s="12"/>
      <x:c r="G42" s="12"/>
      <x:c r="H42" s="8"/>
      <x:c r="I42" s="8"/>
    </x:row>
  </x:sheetData>
  <x:mergeCells>
    <x:mergeCell ref="A1:I2"/>
    <x:mergeCell ref="A3:I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7" hidden="0" customWidth="1"/>
    <x:col min="5" max="5" width="37" hidden="0" customWidth="1"/>
    <x:col min="6" max="6" width="37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26" customHeight="1">
      <x:c r="A1" s="5" t="str">
        <x:v>新電力｜確認した発表</x:v>
      </x:c>
      <x:c r="B1" s="5"/>
      <x:c r="C1" s="5"/>
      <x:c r="D1" s="5"/>
      <x:c r="E1" s="5"/>
      <x:c r="F1" s="5"/>
      <x:c r="G1" s="5"/>
    </x:row>
    <x:row r="2" ht="26" customHeight="1">
      <x:c r="A2" s="5"/>
      <x:c r="B2" s="5"/>
      <x:c r="C2" s="5"/>
      <x:c r="D2" s="5"/>
      <x:c r="E2" s="5"/>
      <x:c r="F2" s="5"/>
      <x:c r="G2" s="5"/>
    </x:row>
    <x:row r="3" ht="26" customHeight="1">
      <x:c r="A3" s="7" t="str">
        <x:v>20261016-AM-v5 ／ EG低圧10/15公表。12/1以降の料金算定分。高圧・特高の適用条件とは別。</x:v>
      </x:c>
      <x:c r="B3" s="7"/>
      <x:c r="C3" s="7"/>
      <x:c r="D3" s="7"/>
      <x:c r="E3" s="7"/>
      <x:c r="F3" s="7"/>
      <x:c r="G3" s="7"/>
    </x:row>
    <x:row r="4" ht="26" customHeight="1">
      <x:c r="A4" s="7"/>
      <x:c r="B4" s="7"/>
      <x:c r="C4" s="7"/>
      <x:c r="D4" s="7"/>
      <x:c r="E4" s="7"/>
      <x:c r="F4" s="7"/>
      <x:c r="G4" s="7"/>
    </x:row>
    <x:row r="5" ht="40" customHeight="1">
      <x:c r="A5" s="11" t="str">
        <x:v>会社</x:v>
      </x:c>
      <x:c r="B5" s="11" t="str">
        <x:v>発表日</x:v>
      </x:c>
      <x:c r="C5" s="11" t="str">
        <x:v>状態</x:v>
      </x:c>
      <x:c r="D5" s="11" t="str">
        <x:v>開始条件</x:v>
      </x:c>
      <x:c r="E5" s="11" t="str">
        <x:v>反映方法</x:v>
      </x:c>
      <x:c r="F5" s="11" t="str">
        <x:v>追加確認</x:v>
      </x:c>
      <x:c r="G5" s="11" t="str">
        <x:v>出典</x:v>
      </x:c>
    </x:row>
    <x:row r="6" ht="145" customHeight="1">
      <x:c r="A6" s="8" t="str">
        <x:v>Looop</x:v>
      </x:c>
      <x:c r="B6" s="8" t="str">
        <x:v>2026-09-24</x:v>
      </x:c>
      <x:c r="C6" s="8" t="str">
        <x:v>単価公表</x:v>
      </x:c>
      <x:c r="D6" s="8" t="str">
        <x:v>電灯11/1使用分・動力計量期間条件</x:v>
      </x:c>
      <x:c r="E6" s="8" t="str">
        <x:v>制度対応費</x:v>
      </x:c>
      <x:c r="F6" s="8" t="str">
        <x:v>東京+120.41円/kW月。他地域は原表</x:v>
      </x:c>
      <x:c r="G6" s="8" t="str">
        <x:v>S14</x:v>
      </x:c>
    </x:row>
    <x:row r="7" ht="145" customHeight="1">
      <x:c r="A7" s="8" t="str">
        <x:v>エバーグリーン（低圧）</x:v>
      </x:c>
      <x:c r="B7" s="8" t="str">
        <x:v>2026-10-15</x:v>
      </x:c>
      <x:c r="C7" s="8" t="str">
        <x:v>低圧の調整パラメータ公表</x:v>
      </x:c>
      <x:c r="D7" s="8" t="str">
        <x:v>12/1以降の料金算定分。11/1使用分と同一視しない</x:v>
      </x:c>
      <x:c r="E7" s="8" t="str">
        <x:v>基準単価の引下げ／LS超過時従量単価の引上げ</x:v>
      </x:c>
      <x:c r="F7" s="8" t="str">
        <x:v>電源調達調整費のある全プラン。8エリア変更・北陸据置。税抜パラメータを税込請求単価と混同しない。LSは超過量のみ</x:v>
      </x:c>
      <x:c r="G7" s="8" t="str">
        <x:v>S46</x:v>
      </x:c>
    </x:row>
    <x:row r="8" ht="145" customHeight="1">
      <x:c r="A8" s="8" t="str">
        <x:v>U-POWER</x:v>
      </x:c>
      <x:c r="B8" s="8" t="str">
        <x:v>2026-09-30</x:v>
      </x:c>
      <x:c r="C8" s="8" t="str">
        <x:v>続報・託送単価公表</x:v>
      </x:c>
      <x:c r="D8" s="8" t="str">
        <x:v>11/1改定。月またぎは原則日割り</x:v>
      </x:c>
      <x:c r="E8" s="8" t="str">
        <x:v>約款適用6プラン／その他は個別通知</x:v>
      </x:c>
      <x:c r="F8" s="8" t="str">
        <x:v>8エリア。北陸対象外。公表表は託送部分のみ。10/1新プランは関東・中部、高圧/特高。独自燃調あり、総額固定ではない（S41）</x:v>
      </x:c>
      <x:c r="G8" s="8" t="str">
        <x:v>S29</x:v>
      </x:c>
    </x:row>
    <x:row r="9" ht="145" customHeight="1">
      <x:c r="A9" s="8" t="str">
        <x:v>丸紅新電力</x:v>
      </x:c>
      <x:c r="B9" s="8" t="str">
        <x:v>2026-09-02／09-29／10-02</x:v>
      </x:c>
      <x:c r="C9" s="8" t="str">
        <x:v>託送反映方針＋約款変更・11月燃調公表</x:v>
      </x:c>
      <x:c r="D9" s="8" t="str">
        <x:v>託送11/1予定。別件の約款変更は11月計量日以降使用分</x:v>
      </x:c>
      <x:c r="E9" s="8" t="str">
        <x:v>託送反映と燃料費等調整を分離</x:v>
      </x:c>
      <x:c r="F9" s="8" t="str">
        <x:v>関西・九州の高圧/特高約款変更（S30）。11月燃調公表（S35・S40）、未確定欄あり。9エリア託送の個別転嫁額は未確認</x:v>
      </x:c>
      <x:c r="G9" s="8" t="str">
        <x:v>S30</x:v>
      </x:c>
    </x:row>
    <x:row r="10" ht="145" customHeight="1">
      <x:c r="A10" s="8" t="str">
        <x:v>ジャパン電力</x:v>
      </x:c>
      <x:c r="B10" s="8" t="str">
        <x:v>確認時掲載</x:v>
      </x:c>
      <x:c r="C10" s="8" t="str">
        <x:v>調整方式公表・適用単価未確認</x:v>
      </x:c>
      <x:c r="D10" s="8" t="str">
        <x:v>12月利用分＝11月検針〜12月検針前日</x:v>
      </x:c>
      <x:c r="E10" s="8" t="str">
        <x:v>託送サービス変動相当額（円/kWh）</x:v>
      </x:c>
      <x:c r="F10" s="8" t="str">
        <x:v>みなし3.6kW・230kWh等で換算。日本電力とは別会社</x:v>
      </x:c>
      <x:c r="G10" s="8" t="str">
        <x:v>S18</x:v>
      </x:c>
    </x:row>
    <x:row r="11" ht="145" customHeight="1">
      <x:c r="A11" s="8" t="str">
        <x:v>日本電力</x:v>
      </x:c>
      <x:c r="B11" s="8" t="str">
        <x:v>2026-10-08</x:v>
      </x:c>
      <x:c r="C11" s="8" t="str">
        <x:v>改定方針公表・個別単価未確認</x:v>
      </x:c>
      <x:c r="D11" s="8" t="str">
        <x:v>2026-11-01以降の使用分</x:v>
      </x:c>
      <x:c r="E11" s="8" t="str">
        <x:v>地域9電力の料金見直しに伴う電力サービス料金改定</x:v>
      </x:c>
      <x:c r="F11" s="8" t="str">
        <x:v>北陸を除く9エリア。公式告知に個別新単価の掲載なし。ジャパン電力とは別会社</x:v>
      </x:c>
      <x:c r="G11" s="8" t="str">
        <x:v>S45</x:v>
      </x:c>
    </x:row>
    <x:row r="12" ht="145" customHeight="1">
      <x:c r="A12" s="8" t="str">
        <x:v>エバーグリーン（高圧・特高）</x:v>
      </x:c>
      <x:c r="B12" s="8" t="str">
        <x:v>2026-10-07</x:v>
      </x:c>
      <x:c r="C12" s="8" t="str">
        <x:v>託送単価公表・小売単価は別案内</x:v>
      </x:c>
      <x:c r="D12" s="8" t="str">
        <x:v>1日検針11月分／分散検針12月分</x:v>
      </x:c>
      <x:c r="E12" s="8" t="str">
        <x:v>託送増減分の料金反映</x:v>
      </x:c>
      <x:c r="F12" s="8" t="str">
        <x:v>個別改定単価は11月中旬に書面案内予定。北陸対象外。託送4費目を別表に収録</x:v>
      </x:c>
      <x:c r="G12" s="8" t="str">
        <x:v>S43</x:v>
      </x:c>
    </x:row>
    <x:row r="13" ht="30" customHeight="1">
      <x:c r="A13" s="23" t="str">
        <x:v>U-POWER：対象6プランの託送料金部分（税込、S29）。小売料金総額ではない。基本単位は原表の円/kW。算定期間・補正は契約確認。2026-11-01適用、月またぎは原則日割り。</x:v>
      </x:c>
      <x:c r="B13" s="23"/>
      <x:c r="C13" s="23"/>
      <x:c r="D13" s="23"/>
      <x:c r="E13" s="23"/>
      <x:c r="F13" s="23"/>
      <x:c r="G13" s="23"/>
      <x:c r="H13" s="23"/>
      <x:c r="I13" s="23"/>
    </x:row>
    <x:row r="14" ht="30" customHeight="1">
      <x:c r="A14" s="23"/>
      <x:c r="B14" s="23"/>
      <x:c r="C14" s="23"/>
      <x:c r="D14" s="23"/>
      <x:c r="E14" s="23"/>
      <x:c r="F14" s="23"/>
      <x:c r="G14" s="23"/>
      <x:c r="H14" s="23"/>
      <x:c r="I14" s="23"/>
    </x:row>
    <x:row r="15" ht="30" customHeight="1">
      <x:c r="A15" s="8"/>
      <x:c r="B15" s="8"/>
      <x:c r="C15" s="8"/>
      <x:c r="D15" s="8"/>
      <x:c r="E15" s="8"/>
      <x:c r="F15" s="8"/>
      <x:c r="G15" s="8"/>
      <x:c r="H15" s="8"/>
      <x:c r="I15" s="8"/>
    </x:row>
    <x:row r="16" ht="50" customHeight="1">
      <x:c r="A16" s="25" t="str">
        <x:v>エリア</x:v>
      </x:c>
      <x:c r="B16" s="25" t="str">
        <x:v>電圧</x:v>
      </x:c>
      <x:c r="C16" s="25" t="str">
        <x:v>基本 旧 円/kW</x:v>
      </x:c>
      <x:c r="D16" s="25" t="str">
        <x:v>基本 新 円/kW</x:v>
      </x:c>
      <x:c r="E16" s="25" t="str">
        <x:v>基本 差 円/kW</x:v>
      </x:c>
      <x:c r="F16" s="25" t="str">
        <x:v>従量 旧 円/kWh</x:v>
      </x:c>
      <x:c r="G16" s="25" t="str">
        <x:v>従量 新 円/kWh</x:v>
      </x:c>
      <x:c r="H16" s="25" t="str">
        <x:v>従量 差 円/kWh</x:v>
      </x:c>
      <x:c r="I16" s="25" t="str">
        <x:v>出典</x:v>
      </x:c>
    </x:row>
    <x:row r="17" ht="30" customHeight="1">
      <x:c r="A17" s="8" t="str">
        <x:v>北海道</x:v>
      </x:c>
      <x:c r="B17" s="8" t="str">
        <x:v>高圧</x:v>
      </x:c>
      <x:c r="C17" s="12" t="n">
        <x:v>842.6</x:v>
      </x:c>
      <x:c r="D17" s="12" t="n">
        <x:v>1108.8</x:v>
      </x:c>
      <x:c r="E17" s="12" t="n">
        <x:f>D17-C17</x:f>
        <x:v>266.19999999999993</x:v>
      </x:c>
      <x:c r="F17" s="12" t="n">
        <x:v>2.28</x:v>
      </x:c>
      <x:c r="G17" s="12" t="n">
        <x:v>2.28</x:v>
      </x:c>
      <x:c r="H17" s="12" t="n">
        <x:f>G17-F17</x:f>
        <x:v>0</x:v>
      </x:c>
      <x:c r="I17" s="8" t="str">
        <x:v>S29</x:v>
      </x:c>
    </x:row>
    <x:row r="18" ht="30" customHeight="1">
      <x:c r="A18" s="8" t="str">
        <x:v>北海道</x:v>
      </x:c>
      <x:c r="B18" s="8" t="str">
        <x:v>特別高圧</x:v>
      </x:c>
      <x:c r="C18" s="12" t="n">
        <x:v>515.9</x:v>
      </x:c>
      <x:c r="D18" s="12" t="n">
        <x:v>628.1</x:v>
      </x:c>
      <x:c r="E18" s="12" t="n">
        <x:f>D18-C18</x:f>
        <x:v>112.20000000000005</x:v>
      </x:c>
      <x:c r="F18" s="12" t="n">
        <x:v>1.02</x:v>
      </x:c>
      <x:c r="G18" s="12" t="n">
        <x:v>1.02</x:v>
      </x:c>
      <x:c r="H18" s="12" t="n">
        <x:f>G18-F18</x:f>
        <x:v>0</x:v>
      </x:c>
      <x:c r="I18" s="8" t="str">
        <x:v>S29</x:v>
      </x:c>
    </x:row>
    <x:row r="19" ht="30" customHeight="1">
      <x:c r="A19" s="8" t="str">
        <x:v>東北</x:v>
      </x:c>
      <x:c r="B19" s="8" t="str">
        <x:v>高圧</x:v>
      </x:c>
      <x:c r="C19" s="12" t="n">
        <x:v>728.2</x:v>
      </x:c>
      <x:c r="D19" s="12" t="n">
        <x:v>874.5</x:v>
      </x:c>
      <x:c r="E19" s="12" t="n">
        <x:f>D19-C19</x:f>
        <x:v>146.29999999999995</x:v>
      </x:c>
      <x:c r="F19" s="12" t="n">
        <x:v>2.15</x:v>
      </x:c>
      <x:c r="G19" s="12" t="n">
        <x:v>2.34</x:v>
      </x:c>
      <x:c r="H19" s="12" t="n">
        <x:f>G19-F19</x:f>
        <x:v>0.18999999999999995</x:v>
      </x:c>
      <x:c r="I19" s="8" t="str">
        <x:v>S29</x:v>
      </x:c>
    </x:row>
    <x:row r="20" ht="30" customHeight="1">
      <x:c r="A20" s="8" t="str">
        <x:v>東北</x:v>
      </x:c>
      <x:c r="B20" s="8" t="str">
        <x:v>特別高圧</x:v>
      </x:c>
      <x:c r="C20" s="12" t="n">
        <x:v>462</x:v>
      </x:c>
      <x:c r="D20" s="12" t="n">
        <x:v>531.3</x:v>
      </x:c>
      <x:c r="E20" s="12" t="n">
        <x:f>D20-C20</x:f>
        <x:v>69.29999999999995</x:v>
      </x:c>
      <x:c r="F20" s="12" t="n">
        <x:v>0.97</x:v>
      </x:c>
      <x:c r="G20" s="12" t="n">
        <x:v>0.97</x:v>
      </x:c>
      <x:c r="H20" s="12" t="n">
        <x:f>G20-F20</x:f>
        <x:v>0</x:v>
      </x:c>
      <x:c r="I20" s="8" t="str">
        <x:v>S29</x:v>
      </x:c>
    </x:row>
    <x:row r="21" ht="30" customHeight="1">
      <x:c r="A21" s="8" t="str">
        <x:v>東京</x:v>
      </x:c>
      <x:c r="B21" s="8" t="str">
        <x:v>高圧</x:v>
      </x:c>
      <x:c r="C21" s="12" t="n">
        <x:v>653.87</x:v>
      </x:c>
      <x:c r="D21" s="12" t="n">
        <x:v>762.44</x:v>
      </x:c>
      <x:c r="E21" s="12" t="n">
        <x:f>D21-C21</x:f>
        <x:v>108.57000000000005</x:v>
      </x:c>
      <x:c r="F21" s="12" t="n">
        <x:v>1.84</x:v>
      </x:c>
      <x:c r="G21" s="12" t="n">
        <x:v>1.84</x:v>
      </x:c>
      <x:c r="H21" s="12" t="n">
        <x:f>G21-F21</x:f>
        <x:v>0</x:v>
      </x:c>
      <x:c r="I21" s="8" t="str">
        <x:v>S29</x:v>
      </x:c>
    </x:row>
    <x:row r="22" ht="30" customHeight="1">
      <x:c r="A22" s="8" t="str">
        <x:v>東京</x:v>
      </x:c>
      <x:c r="B22" s="8" t="str">
        <x:v>特別高圧</x:v>
      </x:c>
      <x:c r="C22" s="12" t="n">
        <x:v>423.39</x:v>
      </x:c>
      <x:c r="D22" s="12" t="n">
        <x:v>446.25</x:v>
      </x:c>
      <x:c r="E22" s="12" t="n">
        <x:f>D22-C22</x:f>
        <x:v>22.860000000000014</x:v>
      </x:c>
      <x:c r="F22" s="12" t="n">
        <x:v>0.91</x:v>
      </x:c>
      <x:c r="G22" s="12" t="n">
        <x:v>0.91</x:v>
      </x:c>
      <x:c r="H22" s="12" t="n">
        <x:f>G22-F22</x:f>
        <x:v>0</x:v>
      </x:c>
      <x:c r="I22" s="8" t="str">
        <x:v>S29</x:v>
      </x:c>
    </x:row>
    <x:row r="23" ht="30" customHeight="1">
      <x:c r="A23" s="8" t="str">
        <x:v>中部</x:v>
      </x:c>
      <x:c r="B23" s="8" t="str">
        <x:v>高圧</x:v>
      </x:c>
      <x:c r="C23" s="12" t="n">
        <x:v>467.5</x:v>
      </x:c>
      <x:c r="D23" s="12" t="n">
        <x:v>605.56</x:v>
      </x:c>
      <x:c r="E23" s="12" t="n">
        <x:f>D23-C23</x:f>
        <x:v>138.05999999999995</x:v>
      </x:c>
      <x:c r="F23" s="12" t="n">
        <x:v>2.21</x:v>
      </x:c>
      <x:c r="G23" s="12" t="n">
        <x:v>2.21</x:v>
      </x:c>
      <x:c r="H23" s="12" t="n">
        <x:f>G23-F23</x:f>
        <x:v>0</x:v>
      </x:c>
      <x:c r="I23" s="8" t="str">
        <x:v>S29</x:v>
      </x:c>
    </x:row>
    <x:row r="24" ht="30" customHeight="1">
      <x:c r="A24" s="8" t="str">
        <x:v>中部</x:v>
      </x:c>
      <x:c r="B24" s="8" t="str">
        <x:v>特別高圧</x:v>
      </x:c>
      <x:c r="C24" s="12" t="n">
        <x:v>357.5</x:v>
      </x:c>
      <x:c r="D24" s="12" t="n">
        <x:v>381.82</x:v>
      </x:c>
      <x:c r="E24" s="12" t="n">
        <x:f>D24-C24</x:f>
        <x:v>24.319999999999993</x:v>
      </x:c>
      <x:c r="F24" s="12" t="n">
        <x:v>0.88</x:v>
      </x:c>
      <x:c r="G24" s="12" t="n">
        <x:v>0.88</x:v>
      </x:c>
      <x:c r="H24" s="12" t="n">
        <x:f>G24-F24</x:f>
        <x:v>0</x:v>
      </x:c>
      <x:c r="I24" s="8" t="str">
        <x:v>S29</x:v>
      </x:c>
    </x:row>
    <x:row r="25" ht="30" customHeight="1">
      <x:c r="A25" s="8" t="str">
        <x:v>関西</x:v>
      </x:c>
      <x:c r="B25" s="8" t="str">
        <x:v>高圧</x:v>
      </x:c>
      <x:c r="C25" s="12" t="n">
        <x:v>663.3</x:v>
      </x:c>
      <x:c r="D25" s="12" t="n">
        <x:v>779.9</x:v>
      </x:c>
      <x:c r="E25" s="12" t="n">
        <x:f>D25-C25</x:f>
        <x:v>116.60000000000002</x:v>
      </x:c>
      <x:c r="F25" s="12" t="n">
        <x:v>2.29</x:v>
      </x:c>
      <x:c r="G25" s="12" t="n">
        <x:v>2.42</x:v>
      </x:c>
      <x:c r="H25" s="12" t="n">
        <x:f>G25-F25</x:f>
        <x:v>0.1299999999999999</x:v>
      </x:c>
      <x:c r="I25" s="8" t="str">
        <x:v>S29</x:v>
      </x:c>
    </x:row>
    <x:row r="26" ht="30" customHeight="1">
      <x:c r="A26" s="8" t="str">
        <x:v>関西</x:v>
      </x:c>
      <x:c r="B26" s="8" t="str">
        <x:v>特別高圧</x:v>
      </x:c>
      <x:c r="C26" s="12" t="n">
        <x:v>440</x:v>
      </x:c>
      <x:c r="D26" s="12" t="n">
        <x:v>457.6</x:v>
      </x:c>
      <x:c r="E26" s="12" t="n">
        <x:f>D26-C26</x:f>
        <x:v>17.600000000000023</x:v>
      </x:c>
      <x:c r="F26" s="12" t="n">
        <x:v>0.84</x:v>
      </x:c>
      <x:c r="G26" s="12" t="n">
        <x:v>0.85</x:v>
      </x:c>
      <x:c r="H26" s="12" t="n">
        <x:f>G26-F26</x:f>
        <x:v>0.010000000000000009</x:v>
      </x:c>
      <x:c r="I26" s="8" t="str">
        <x:v>S29</x:v>
      </x:c>
    </x:row>
    <x:row r="27" ht="30" customHeight="1">
      <x:c r="A27" s="8" t="str">
        <x:v>中国</x:v>
      </x:c>
      <x:c r="B27" s="8" t="str">
        <x:v>高圧</x:v>
      </x:c>
      <x:c r="C27" s="12" t="n">
        <x:v>658.9</x:v>
      </x:c>
      <x:c r="D27" s="12" t="n">
        <x:v>729.85</x:v>
      </x:c>
      <x:c r="E27" s="12" t="n">
        <x:f>D27-C27</x:f>
        <x:v>70.95000000000005</x:v>
      </x:c>
      <x:c r="F27" s="12" t="n">
        <x:v>2.43</x:v>
      </x:c>
      <x:c r="G27" s="12" t="n">
        <x:v>2.51</x:v>
      </x:c>
      <x:c r="H27" s="12" t="n">
        <x:f>G27-F27</x:f>
        <x:v>0.07999999999999963</x:v>
      </x:c>
      <x:c r="I27" s="8" t="str">
        <x:v>S29</x:v>
      </x:c>
    </x:row>
    <x:row r="28" ht="30" customHeight="1">
      <x:c r="A28" s="8" t="str">
        <x:v>中国</x:v>
      </x:c>
      <x:c r="B28" s="8" t="str">
        <x:v>特別高圧</x:v>
      </x:c>
      <x:c r="C28" s="12" t="n">
        <x:v>383.9</x:v>
      </x:c>
      <x:c r="D28" s="12" t="n">
        <x:v>486.18</x:v>
      </x:c>
      <x:c r="E28" s="12" t="n">
        <x:f>D28-C28</x:f>
        <x:v>102.28000000000003</x:v>
      </x:c>
      <x:c r="F28" s="12" t="n">
        <x:v>0.7</x:v>
      </x:c>
      <x:c r="G28" s="12" t="n">
        <x:v>0.78</x:v>
      </x:c>
      <x:c r="H28" s="12" t="n">
        <x:f>G28-F28</x:f>
        <x:v>0.08000000000000007</x:v>
      </x:c>
      <x:c r="I28" s="8" t="str">
        <x:v>S29</x:v>
      </x:c>
    </x:row>
    <x:row r="29" ht="30" customHeight="1">
      <x:c r="A29" s="8" t="str">
        <x:v>四国</x:v>
      </x:c>
      <x:c r="B29" s="8" t="str">
        <x:v>高圧</x:v>
      </x:c>
      <x:c r="C29" s="12" t="n">
        <x:v>712.8</x:v>
      </x:c>
      <x:c r="D29" s="12" t="n">
        <x:v>849.2</x:v>
      </x:c>
      <x:c r="E29" s="12" t="n">
        <x:f>D29-C29</x:f>
        <x:v>136.4000000000001</x:v>
      </x:c>
      <x:c r="F29" s="12" t="n">
        <x:v>2.01</x:v>
      </x:c>
      <x:c r="G29" s="12" t="n">
        <x:v>2.15</x:v>
      </x:c>
      <x:c r="H29" s="12" t="n">
        <x:f>G29-F29</x:f>
        <x:v>0.14000000000000012</x:v>
      </x:c>
      <x:c r="I29" s="8" t="str">
        <x:v>S29</x:v>
      </x:c>
    </x:row>
    <x:row r="30" ht="30" customHeight="1">
      <x:c r="A30" s="8" t="str">
        <x:v>四国</x:v>
      </x:c>
      <x:c r="B30" s="8" t="str">
        <x:v>特別高圧</x:v>
      </x:c>
      <x:c r="C30" s="12" t="n">
        <x:v>510.4</x:v>
      </x:c>
      <x:c r="D30" s="12" t="n">
        <x:v>561</x:v>
      </x:c>
      <x:c r="E30" s="12" t="n">
        <x:f>D30-C30</x:f>
        <x:v>50.60000000000002</x:v>
      </x:c>
      <x:c r="F30" s="12" t="n">
        <x:v>0.77</x:v>
      </x:c>
      <x:c r="G30" s="12" t="n">
        <x:v>0.79</x:v>
      </x:c>
      <x:c r="H30" s="12" t="n">
        <x:f>G30-F30</x:f>
        <x:v>0.020000000000000018</x:v>
      </x:c>
      <x:c r="I30" s="8" t="str">
        <x:v>S29</x:v>
      </x:c>
    </x:row>
    <x:row r="31" ht="30" customHeight="1">
      <x:c r="A31" s="8" t="str">
        <x:v>九州</x:v>
      </x:c>
      <x:c r="B31" s="8" t="str">
        <x:v>高圧</x:v>
      </x:c>
      <x:c r="C31" s="12" t="n">
        <x:v>553.28</x:v>
      </x:c>
      <x:c r="D31" s="12" t="n">
        <x:v>740.52</x:v>
      </x:c>
      <x:c r="E31" s="12" t="n">
        <x:f>D31-C31</x:f>
        <x:v>187.24</x:v>
      </x:c>
      <x:c r="F31" s="12" t="n">
        <x:v>2.61</x:v>
      </x:c>
      <x:c r="G31" s="12" t="n">
        <x:v>2.57</x:v>
      </x:c>
      <x:c r="H31" s="12" t="n">
        <x:f>G31-F31</x:f>
        <x:v>-0.040000000000000036</x:v>
      </x:c>
      <x:c r="I31" s="8" t="str">
        <x:v>S29</x:v>
      </x:c>
    </x:row>
    <x:row r="32" ht="30" customHeight="1">
      <x:c r="A32" s="8" t="str">
        <x:v>九州</x:v>
      </x:c>
      <x:c r="B32" s="8" t="str">
        <x:v>特別高圧</x:v>
      </x:c>
      <x:c r="C32" s="12" t="n">
        <x:v>482.05</x:v>
      </x:c>
      <x:c r="D32" s="12" t="n">
        <x:v>584.64</x:v>
      </x:c>
      <x:c r="E32" s="12" t="n">
        <x:f>D32-C32</x:f>
        <x:v>102.58999999999997</x:v>
      </x:c>
      <x:c r="F32" s="12" t="n">
        <x:v>1.27</x:v>
      </x:c>
      <x:c r="G32" s="12" t="n">
        <x:v>1.24</x:v>
      </x:c>
      <x:c r="H32" s="12" t="n">
        <x:f>G32-F32</x:f>
        <x:v>-0.030000000000000027</x:v>
      </x:c>
      <x:c r="I32" s="8" t="str">
        <x:v>S29</x:v>
      </x:c>
    </x:row>
    <x:row r="35" ht="42" customHeight="1">
      <x:c r="A35" s="34" t="str">
        <x:v>エバーグリーン高圧・特高｜託送単価4費目・税込（S44）。1日検針11月分／分散検針12月分。個別小売料金は別案内。北陸の新単価・差額は原表「—」のため未公表。基本・予備の算定期間と補正は契約確認。</x:v>
      </x:c>
      <x:c r="B35" s="34"/>
      <x:c r="C35" s="34"/>
      <x:c r="D35" s="34"/>
      <x:c r="E35" s="34"/>
      <x:c r="F35" s="34"/>
      <x:c r="G35" s="34"/>
      <x:c r="H35" s="34"/>
      <x:c r="I35" s="34"/>
    </x:row>
    <x:row r="36" ht="42" customHeight="1">
      <x:c r="A36" s="34"/>
      <x:c r="B36" s="34"/>
      <x:c r="C36" s="34"/>
      <x:c r="D36" s="34"/>
      <x:c r="E36" s="34"/>
      <x:c r="F36" s="34"/>
      <x:c r="G36" s="34"/>
      <x:c r="H36" s="34"/>
      <x:c r="I36" s="34"/>
    </x:row>
    <x:row r="37" ht="48" customHeight="1">
      <x:c r="A37" s="36" t="str">
        <x:v>エリア</x:v>
      </x:c>
      <x:c r="B37" s="36" t="str">
        <x:v>電圧</x:v>
      </x:c>
      <x:c r="C37" s="36" t="str">
        <x:v>託送費目</x:v>
      </x:c>
      <x:c r="D37" s="36" t="str">
        <x:v>単位</x:v>
      </x:c>
      <x:c r="E37" s="36" t="str">
        <x:v>旧単価（公式）</x:v>
      </x:c>
      <x:c r="F37" s="36" t="str">
        <x:v>新単価（公式）</x:v>
      </x:c>
      <x:c r="G37" s="36" t="str">
        <x:v>差額（公式）</x:v>
      </x:c>
      <x:c r="H37" s="36" t="str">
        <x:v>新−旧（計算）</x:v>
      </x:c>
      <x:c r="I37" s="36" t="str">
        <x:v>出典</x:v>
      </x:c>
    </x:row>
    <x:row r="38" ht="42" customHeight="1">
      <x:c r="A38" s="8" t="str">
        <x:v>北海道</x:v>
      </x:c>
      <x:c r="B38" s="8" t="str">
        <x:v>特別高圧</x:v>
      </x:c>
      <x:c r="C38" s="8" t="str">
        <x:v>託送基本</x:v>
      </x:c>
      <x:c r="D38" s="8" t="str">
        <x:v>円/kW（原表表記）</x:v>
      </x:c>
      <x:c r="E38" s="31" t="n">
        <x:v>515.9</x:v>
      </x:c>
      <x:c r="F38" s="31" t="n">
        <x:v>628.1</x:v>
      </x:c>
      <x:c r="G38" s="31" t="n">
        <x:v>112.2</x:v>
      </x:c>
      <x:c r="H38" s="37" t="n">
        <x:f>IF(ISNUMBER(F38),F38-E38,"未計算")</x:f>
        <x:v>112.20000000000005</x:v>
      </x:c>
      <x:c r="I38" s="8" t="str">
        <x:v>S44</x:v>
      </x:c>
    </x:row>
    <x:row r="39" ht="42" customHeight="1">
      <x:c r="A39" s="8" t="str">
        <x:v>北海道</x:v>
      </x:c>
      <x:c r="B39" s="8" t="str">
        <x:v>特別高圧</x:v>
      </x:c>
      <x:c r="C39" s="8" t="str">
        <x:v>託送従量</x:v>
      </x:c>
      <x:c r="D39" s="8" t="str">
        <x:v>円/kWh</x:v>
      </x:c>
      <x:c r="E39" s="31" t="n">
        <x:v>1.02</x:v>
      </x:c>
      <x:c r="F39" s="31" t="n">
        <x:v>1.02</x:v>
      </x:c>
      <x:c r="G39" s="31" t="n">
        <x:v>0</x:v>
      </x:c>
      <x:c r="H39" s="37" t="n">
        <x:f>IF(ISNUMBER(F39),F39-E39,"未計算")</x:f>
        <x:v>0</x:v>
      </x:c>
      <x:c r="I39" s="8" t="str">
        <x:v>S44</x:v>
      </x:c>
    </x:row>
    <x:row r="40" ht="42" customHeight="1">
      <x:c r="A40" s="8" t="str">
        <x:v>北海道</x:v>
      </x:c>
      <x:c r="B40" s="8" t="str">
        <x:v>特別高圧</x:v>
      </x:c>
      <x:c r="C40" s="8" t="str">
        <x:v>予備線</x:v>
      </x:c>
      <x:c r="D40" s="8" t="str">
        <x:v>円/kW（原表表記）</x:v>
      </x:c>
      <x:c r="E40" s="31" t="n">
        <x:v>110</x:v>
      </x:c>
      <x:c r="F40" s="31" t="n">
        <x:v>133.1</x:v>
      </x:c>
      <x:c r="G40" s="31" t="n">
        <x:v>23.1</x:v>
      </x:c>
      <x:c r="H40" s="37" t="n">
        <x:f>IF(ISNUMBER(F40),F40-E40,"未計算")</x:f>
        <x:v>23.099999999999994</x:v>
      </x:c>
      <x:c r="I40" s="8" t="str">
        <x:v>S44</x:v>
      </x:c>
    </x:row>
    <x:row r="41" ht="42" customHeight="1">
      <x:c r="A41" s="8" t="str">
        <x:v>北海道</x:v>
      </x:c>
      <x:c r="B41" s="8" t="str">
        <x:v>特別高圧</x:v>
      </x:c>
      <x:c r="C41" s="8" t="str">
        <x:v>予備電源</x:v>
      </x:c>
      <x:c r="D41" s="8" t="str">
        <x:v>円/kW（原表表記）</x:v>
      </x:c>
      <x:c r="E41" s="31" t="n">
        <x:v>138.6</x:v>
      </x:c>
      <x:c r="F41" s="31" t="n">
        <x:v>167.2</x:v>
      </x:c>
      <x:c r="G41" s="31" t="n">
        <x:v>28.6</x:v>
      </x:c>
      <x:c r="H41" s="37" t="n">
        <x:f>IF(ISNUMBER(F41),F41-E41,"未計算")</x:f>
        <x:v>28.599999999999994</x:v>
      </x:c>
      <x:c r="I41" s="8" t="str">
        <x:v>S44</x:v>
      </x:c>
    </x:row>
    <x:row r="42" ht="42" customHeight="1">
      <x:c r="A42" s="8" t="str">
        <x:v>東北</x:v>
      </x:c>
      <x:c r="B42" s="8" t="str">
        <x:v>特別高圧</x:v>
      </x:c>
      <x:c r="C42" s="8" t="str">
        <x:v>託送基本</x:v>
      </x:c>
      <x:c r="D42" s="8" t="str">
        <x:v>円/kW（原表表記）</x:v>
      </x:c>
      <x:c r="E42" s="31" t="n">
        <x:v>462</x:v>
      </x:c>
      <x:c r="F42" s="31" t="n">
        <x:v>531.3</x:v>
      </x:c>
      <x:c r="G42" s="31" t="n">
        <x:v>69.3</x:v>
      </x:c>
      <x:c r="H42" s="37" t="n">
        <x:f>IF(ISNUMBER(F42),F42-E42,"未計算")</x:f>
        <x:v>69.29999999999995</x:v>
      </x:c>
      <x:c r="I42" s="8" t="str">
        <x:v>S44</x:v>
      </x:c>
    </x:row>
    <x:row r="43" ht="42" customHeight="1">
      <x:c r="A43" s="8" t="str">
        <x:v>東北</x:v>
      </x:c>
      <x:c r="B43" s="8" t="str">
        <x:v>特別高圧</x:v>
      </x:c>
      <x:c r="C43" s="8" t="str">
        <x:v>託送従量</x:v>
      </x:c>
      <x:c r="D43" s="8" t="str">
        <x:v>円/kWh</x:v>
      </x:c>
      <x:c r="E43" s="31" t="n">
        <x:v>0.97</x:v>
      </x:c>
      <x:c r="F43" s="31" t="n">
        <x:v>0.97</x:v>
      </x:c>
      <x:c r="G43" s="31" t="n">
        <x:v>0</x:v>
      </x:c>
      <x:c r="H43" s="37" t="n">
        <x:f>IF(ISNUMBER(F43),F43-E43,"未計算")</x:f>
        <x:v>0</x:v>
      </x:c>
      <x:c r="I43" s="8" t="str">
        <x:v>S44</x:v>
      </x:c>
    </x:row>
    <x:row r="44" ht="42" customHeight="1">
      <x:c r="A44" s="8" t="str">
        <x:v>東北</x:v>
      </x:c>
      <x:c r="B44" s="8" t="str">
        <x:v>特別高圧</x:v>
      </x:c>
      <x:c r="C44" s="8" t="str">
        <x:v>予備線</x:v>
      </x:c>
      <x:c r="D44" s="8" t="str">
        <x:v>円/kW（原表表記）</x:v>
      </x:c>
      <x:c r="E44" s="31" t="n">
        <x:v>69.3</x:v>
      </x:c>
      <x:c r="F44" s="31" t="n">
        <x:v>79.2</x:v>
      </x:c>
      <x:c r="G44" s="31" t="n">
        <x:v>9.9</x:v>
      </x:c>
      <x:c r="H44" s="37" t="n">
        <x:f>IF(ISNUMBER(F44),F44-E44,"未計算")</x:f>
        <x:v>9.900000000000006</x:v>
      </x:c>
      <x:c r="I44" s="8" t="str">
        <x:v>S44</x:v>
      </x:c>
    </x:row>
    <x:row r="45" ht="42" customHeight="1">
      <x:c r="A45" s="8" t="str">
        <x:v>東北</x:v>
      </x:c>
      <x:c r="B45" s="8" t="str">
        <x:v>特別高圧</x:v>
      </x:c>
      <x:c r="C45" s="8" t="str">
        <x:v>予備電源</x:v>
      </x:c>
      <x:c r="D45" s="8" t="str">
        <x:v>円/kW（原表表記）</x:v>
      </x:c>
      <x:c r="E45" s="31" t="n">
        <x:v>97.9</x:v>
      </x:c>
      <x:c r="F45" s="31" t="n">
        <x:v>112.2</x:v>
      </x:c>
      <x:c r="G45" s="31" t="n">
        <x:v>14.3</x:v>
      </x:c>
      <x:c r="H45" s="37" t="n">
        <x:f>IF(ISNUMBER(F45),F45-E45,"未計算")</x:f>
        <x:v>14.299999999999997</x:v>
      </x:c>
      <x:c r="I45" s="8" t="str">
        <x:v>S44</x:v>
      </x:c>
    </x:row>
    <x:row r="46" ht="42" customHeight="1">
      <x:c r="A46" s="8" t="str">
        <x:v>東京</x:v>
      </x:c>
      <x:c r="B46" s="8" t="str">
        <x:v>特別高圧</x:v>
      </x:c>
      <x:c r="C46" s="8" t="str">
        <x:v>託送基本</x:v>
      </x:c>
      <x:c r="D46" s="8" t="str">
        <x:v>円/kW（原表表記）</x:v>
      </x:c>
      <x:c r="E46" s="31" t="n">
        <x:v>423.39</x:v>
      </x:c>
      <x:c r="F46" s="31" t="n">
        <x:v>446.25</x:v>
      </x:c>
      <x:c r="G46" s="31" t="n">
        <x:v>22.86</x:v>
      </x:c>
      <x:c r="H46" s="37" t="n">
        <x:f>IF(ISNUMBER(F46),F46-E46,"未計算")</x:f>
        <x:v>22.860000000000014</x:v>
      </x:c>
      <x:c r="I46" s="8" t="str">
        <x:v>S44</x:v>
      </x:c>
    </x:row>
    <x:row r="47" ht="42" customHeight="1">
      <x:c r="A47" s="8" t="str">
        <x:v>東京</x:v>
      </x:c>
      <x:c r="B47" s="8" t="str">
        <x:v>特別高圧</x:v>
      </x:c>
      <x:c r="C47" s="8" t="str">
        <x:v>託送従量</x:v>
      </x:c>
      <x:c r="D47" s="8" t="str">
        <x:v>円/kWh</x:v>
      </x:c>
      <x:c r="E47" s="31" t="n">
        <x:v>0.91</x:v>
      </x:c>
      <x:c r="F47" s="31" t="n">
        <x:v>0.91</x:v>
      </x:c>
      <x:c r="G47" s="31" t="n">
        <x:v>0</x:v>
      </x:c>
      <x:c r="H47" s="37" t="n">
        <x:f>IF(ISNUMBER(F47),F47-E47,"未計算")</x:f>
        <x:v>0</x:v>
      </x:c>
      <x:c r="I47" s="8" t="str">
        <x:v>S44</x:v>
      </x:c>
    </x:row>
    <x:row r="48" ht="42" customHeight="1">
      <x:c r="A48" s="8" t="str">
        <x:v>東京</x:v>
      </x:c>
      <x:c r="B48" s="8" t="str">
        <x:v>特別高圧</x:v>
      </x:c>
      <x:c r="C48" s="8" t="str">
        <x:v>予備線</x:v>
      </x:c>
      <x:c r="D48" s="8" t="str">
        <x:v>円/kW（原表表記）</x:v>
      </x:c>
      <x:c r="E48" s="31" t="n">
        <x:v>71.13</x:v>
      </x:c>
      <x:c r="F48" s="31" t="n">
        <x:v>74.97</x:v>
      </x:c>
      <x:c r="G48" s="31" t="n">
        <x:v>3.84</x:v>
      </x:c>
      <x:c r="H48" s="37" t="n">
        <x:f>IF(ISNUMBER(F48),F48-E48,"未計算")</x:f>
        <x:v>3.8400000000000034</x:v>
      </x:c>
      <x:c r="I48" s="8" t="str">
        <x:v>S44</x:v>
      </x:c>
    </x:row>
    <x:row r="49" ht="42" customHeight="1">
      <x:c r="A49" s="8" t="str">
        <x:v>東京</x:v>
      </x:c>
      <x:c r="B49" s="8" t="str">
        <x:v>特別高圧</x:v>
      </x:c>
      <x:c r="C49" s="8" t="str">
        <x:v>予備電源</x:v>
      </x:c>
      <x:c r="D49" s="8" t="str">
        <x:v>円/kW（原表表記）</x:v>
      </x:c>
      <x:c r="E49" s="31" t="n">
        <x:v>86.37</x:v>
      </x:c>
      <x:c r="F49" s="31" t="n">
        <x:v>91.04</x:v>
      </x:c>
      <x:c r="G49" s="31" t="n">
        <x:v>4.67</x:v>
      </x:c>
      <x:c r="H49" s="37" t="n">
        <x:f>IF(ISNUMBER(F49),F49-E49,"未計算")</x:f>
        <x:v>4.670000000000002</x:v>
      </x:c>
      <x:c r="I49" s="8" t="str">
        <x:v>S44</x:v>
      </x:c>
    </x:row>
    <x:row r="50" ht="42" customHeight="1">
      <x:c r="A50" s="8" t="str">
        <x:v>中部</x:v>
      </x:c>
      <x:c r="B50" s="8" t="str">
        <x:v>特別高圧</x:v>
      </x:c>
      <x:c r="C50" s="8" t="str">
        <x:v>託送基本</x:v>
      </x:c>
      <x:c r="D50" s="8" t="str">
        <x:v>円/kW（原表表記）</x:v>
      </x:c>
      <x:c r="E50" s="31" t="n">
        <x:v>357.5</x:v>
      </x:c>
      <x:c r="F50" s="31" t="n">
        <x:v>381.82</x:v>
      </x:c>
      <x:c r="G50" s="31" t="n">
        <x:v>24.32</x:v>
      </x:c>
      <x:c r="H50" s="37" t="n">
        <x:f>IF(ISNUMBER(F50),F50-E50,"未計算")</x:f>
        <x:v>24.319999999999993</x:v>
      </x:c>
      <x:c r="I50" s="8" t="str">
        <x:v>S44</x:v>
      </x:c>
    </x:row>
    <x:row r="51" ht="42" customHeight="1">
      <x:c r="A51" s="8" t="str">
        <x:v>中部</x:v>
      </x:c>
      <x:c r="B51" s="8" t="str">
        <x:v>特別高圧</x:v>
      </x:c>
      <x:c r="C51" s="8" t="str">
        <x:v>託送従量</x:v>
      </x:c>
      <x:c r="D51" s="8" t="str">
        <x:v>円/kWh</x:v>
      </x:c>
      <x:c r="E51" s="31" t="n">
        <x:v>0.88</x:v>
      </x:c>
      <x:c r="F51" s="31" t="n">
        <x:v>0.88</x:v>
      </x:c>
      <x:c r="G51" s="31" t="n">
        <x:v>0</x:v>
      </x:c>
      <x:c r="H51" s="37" t="n">
        <x:f>IF(ISNUMBER(F51),F51-E51,"未計算")</x:f>
        <x:v>0</x:v>
      </x:c>
      <x:c r="I51" s="8" t="str">
        <x:v>S44</x:v>
      </x:c>
    </x:row>
    <x:row r="52" ht="42" customHeight="1">
      <x:c r="A52" s="8" t="str">
        <x:v>中部</x:v>
      </x:c>
      <x:c r="B52" s="8" t="str">
        <x:v>特別高圧</x:v>
      </x:c>
      <x:c r="C52" s="8" t="str">
        <x:v>予備線</x:v>
      </x:c>
      <x:c r="D52" s="8" t="str">
        <x:v>円/kW（原表表記）</x:v>
      </x:c>
      <x:c r="E52" s="31" t="n">
        <x:v>53.9</x:v>
      </x:c>
      <x:c r="F52" s="31" t="n">
        <x:v>57.28</x:v>
      </x:c>
      <x:c r="G52" s="31" t="n">
        <x:v>3.38</x:v>
      </x:c>
      <x:c r="H52" s="37" t="n">
        <x:f>IF(ISNUMBER(F52),F52-E52,"未計算")</x:f>
        <x:v>3.3800000000000026</x:v>
      </x:c>
      <x:c r="I52" s="8" t="str">
        <x:v>S44</x:v>
      </x:c>
    </x:row>
    <x:row r="53" ht="42" customHeight="1">
      <x:c r="A53" s="8" t="str">
        <x:v>中部</x:v>
      </x:c>
      <x:c r="B53" s="8" t="str">
        <x:v>特別高圧</x:v>
      </x:c>
      <x:c r="C53" s="8" t="str">
        <x:v>予備電源</x:v>
      </x:c>
      <x:c r="D53" s="8" t="str">
        <x:v>円/kW（原表表記）</x:v>
      </x:c>
      <x:c r="E53" s="31" t="n">
        <x:v>88</x:v>
      </x:c>
      <x:c r="F53" s="31" t="n">
        <x:v>93.54</x:v>
      </x:c>
      <x:c r="G53" s="31" t="n">
        <x:v>5.54</x:v>
      </x:c>
      <x:c r="H53" s="37" t="n">
        <x:f>IF(ISNUMBER(F53),F53-E53,"未計算")</x:f>
        <x:v>5.540000000000006</x:v>
      </x:c>
      <x:c r="I53" s="8" t="str">
        <x:v>S44</x:v>
      </x:c>
    </x:row>
    <x:row r="54" ht="42" customHeight="1">
      <x:c r="A54" s="8" t="str">
        <x:v>北陸</x:v>
      </x:c>
      <x:c r="B54" s="8" t="str">
        <x:v>特別高圧</x:v>
      </x:c>
      <x:c r="C54" s="8" t="str">
        <x:v>託送基本</x:v>
      </x:c>
      <x:c r="D54" s="8" t="str">
        <x:v>円/kW（原表表記）</x:v>
      </x:c>
      <x:c r="E54" s="31" t="n">
        <x:v>572</x:v>
      </x:c>
      <x:c r="F54" s="31" t="str">
        <x:v>未公表</x:v>
      </x:c>
      <x:c r="G54" s="31" t="str">
        <x:v>未公表</x:v>
      </x:c>
      <x:c r="H54" s="37" t="str">
        <x:f>IF(ISNUMBER(F54),F54-E54,"未計算")</x:f>
        <x:v>未計算</x:v>
      </x:c>
      <x:c r="I54" s="8" t="str">
        <x:v>S44</x:v>
      </x:c>
    </x:row>
    <x:row r="55" ht="42" customHeight="1">
      <x:c r="A55" s="8" t="str">
        <x:v>北陸</x:v>
      </x:c>
      <x:c r="B55" s="8" t="str">
        <x:v>特別高圧</x:v>
      </x:c>
      <x:c r="C55" s="8" t="str">
        <x:v>託送従量</x:v>
      </x:c>
      <x:c r="D55" s="8" t="str">
        <x:v>円/kWh</x:v>
      </x:c>
      <x:c r="E55" s="31" t="n">
        <x:v>0.85</x:v>
      </x:c>
      <x:c r="F55" s="31" t="str">
        <x:v>未公表</x:v>
      </x:c>
      <x:c r="G55" s="31" t="str">
        <x:v>未公表</x:v>
      </x:c>
      <x:c r="H55" s="37" t="str">
        <x:f>IF(ISNUMBER(F55),F55-E55,"未計算")</x:f>
        <x:v>未計算</x:v>
      </x:c>
      <x:c r="I55" s="8" t="str">
        <x:v>S44</x:v>
      </x:c>
    </x:row>
    <x:row r="56" ht="42" customHeight="1">
      <x:c r="A56" s="8" t="str">
        <x:v>北陸</x:v>
      </x:c>
      <x:c r="B56" s="8" t="str">
        <x:v>特別高圧</x:v>
      </x:c>
      <x:c r="C56" s="8" t="str">
        <x:v>予備線</x:v>
      </x:c>
      <x:c r="D56" s="8" t="str">
        <x:v>円/kW（原表表記）</x:v>
      </x:c>
      <x:c r="E56" s="31" t="n">
        <x:v>93.5</x:v>
      </x:c>
      <x:c r="F56" s="31" t="str">
        <x:v>未公表</x:v>
      </x:c>
      <x:c r="G56" s="31" t="str">
        <x:v>未公表</x:v>
      </x:c>
      <x:c r="H56" s="37" t="str">
        <x:f>IF(ISNUMBER(F56),F56-E56,"未計算")</x:f>
        <x:v>未計算</x:v>
      </x:c>
      <x:c r="I56" s="8" t="str">
        <x:v>S44</x:v>
      </x:c>
    </x:row>
    <x:row r="57" ht="42" customHeight="1">
      <x:c r="A57" s="8" t="str">
        <x:v>北陸</x:v>
      </x:c>
      <x:c r="B57" s="8" t="str">
        <x:v>特別高圧</x:v>
      </x:c>
      <x:c r="C57" s="8" t="str">
        <x:v>予備電源</x:v>
      </x:c>
      <x:c r="D57" s="8" t="str">
        <x:v>円/kW（原表表記）</x:v>
      </x:c>
      <x:c r="E57" s="31" t="n">
        <x:v>124.3</x:v>
      </x:c>
      <x:c r="F57" s="31" t="str">
        <x:v>未公表</x:v>
      </x:c>
      <x:c r="G57" s="31" t="str">
        <x:v>未公表</x:v>
      </x:c>
      <x:c r="H57" s="37" t="str">
        <x:f>IF(ISNUMBER(F57),F57-E57,"未計算")</x:f>
        <x:v>未計算</x:v>
      </x:c>
      <x:c r="I57" s="8" t="str">
        <x:v>S44</x:v>
      </x:c>
    </x:row>
    <x:row r="58" ht="42" customHeight="1">
      <x:c r="A58" s="8" t="str">
        <x:v>関西</x:v>
      </x:c>
      <x:c r="B58" s="8" t="str">
        <x:v>特別高圧</x:v>
      </x:c>
      <x:c r="C58" s="8" t="str">
        <x:v>託送基本</x:v>
      </x:c>
      <x:c r="D58" s="8" t="str">
        <x:v>円/kW（原表表記）</x:v>
      </x:c>
      <x:c r="E58" s="31" t="n">
        <x:v>440</x:v>
      </x:c>
      <x:c r="F58" s="31" t="n">
        <x:v>457.6</x:v>
      </x:c>
      <x:c r="G58" s="31" t="n">
        <x:v>17.6</x:v>
      </x:c>
      <x:c r="H58" s="37" t="n">
        <x:f>IF(ISNUMBER(F58),F58-E58,"未計算")</x:f>
        <x:v>17.600000000000023</x:v>
      </x:c>
      <x:c r="I58" s="8" t="str">
        <x:v>S44</x:v>
      </x:c>
    </x:row>
    <x:row r="59" ht="42" customHeight="1">
      <x:c r="A59" s="8" t="str">
        <x:v>関西</x:v>
      </x:c>
      <x:c r="B59" s="8" t="str">
        <x:v>特別高圧</x:v>
      </x:c>
      <x:c r="C59" s="8" t="str">
        <x:v>託送従量</x:v>
      </x:c>
      <x:c r="D59" s="8" t="str">
        <x:v>円/kWh</x:v>
      </x:c>
      <x:c r="E59" s="31" t="n">
        <x:v>0.84</x:v>
      </x:c>
      <x:c r="F59" s="31" t="n">
        <x:v>0.85</x:v>
      </x:c>
      <x:c r="G59" s="31" t="n">
        <x:v>0.01</x:v>
      </x:c>
      <x:c r="H59" s="37" t="n">
        <x:f>IF(ISNUMBER(F59),F59-E59,"未計算")</x:f>
        <x:v>0.010000000000000009</x:v>
      </x:c>
      <x:c r="I59" s="8" t="str">
        <x:v>S44</x:v>
      </x:c>
    </x:row>
    <x:row r="60" ht="42" customHeight="1">
      <x:c r="A60" s="8" t="str">
        <x:v>関西</x:v>
      </x:c>
      <x:c r="B60" s="8" t="str">
        <x:v>特別高圧</x:v>
      </x:c>
      <x:c r="C60" s="8" t="str">
        <x:v>予備線</x:v>
      </x:c>
      <x:c r="D60" s="8" t="str">
        <x:v>円/kW（原表表記）</x:v>
      </x:c>
      <x:c r="E60" s="31" t="n">
        <x:v>77</x:v>
      </x:c>
      <x:c r="F60" s="31" t="n">
        <x:v>79.2</x:v>
      </x:c>
      <x:c r="G60" s="31" t="n">
        <x:v>2.2</x:v>
      </x:c>
      <x:c r="H60" s="37" t="n">
        <x:f>IF(ISNUMBER(F60),F60-E60,"未計算")</x:f>
        <x:v>2.200000000000003</x:v>
      </x:c>
      <x:c r="I60" s="8" t="str">
        <x:v>S44</x:v>
      </x:c>
    </x:row>
    <x:row r="61" ht="42" customHeight="1">
      <x:c r="A61" s="8" t="str">
        <x:v>関西</x:v>
      </x:c>
      <x:c r="B61" s="8" t="str">
        <x:v>特別高圧</x:v>
      </x:c>
      <x:c r="C61" s="8" t="str">
        <x:v>予備電源</x:v>
      </x:c>
      <x:c r="D61" s="8" t="str">
        <x:v>円/kW（原表表記）</x:v>
      </x:c>
      <x:c r="E61" s="31" t="n">
        <x:v>116.6</x:v>
      </x:c>
      <x:c r="F61" s="31" t="n">
        <x:v>122.1</x:v>
      </x:c>
      <x:c r="G61" s="31" t="n">
        <x:v>5.5</x:v>
      </x:c>
      <x:c r="H61" s="37" t="n">
        <x:f>IF(ISNUMBER(F61),F61-E61,"未計算")</x:f>
        <x:v>5.5</x:v>
      </x:c>
      <x:c r="I61" s="8" t="str">
        <x:v>S44</x:v>
      </x:c>
    </x:row>
    <x:row r="62" ht="42" customHeight="1">
      <x:c r="A62" s="8" t="str">
        <x:v>中国</x:v>
      </x:c>
      <x:c r="B62" s="8" t="str">
        <x:v>特別高圧</x:v>
      </x:c>
      <x:c r="C62" s="8" t="str">
        <x:v>託送基本</x:v>
      </x:c>
      <x:c r="D62" s="8" t="str">
        <x:v>円/kW（原表表記）</x:v>
      </x:c>
      <x:c r="E62" s="31" t="n">
        <x:v>383.9</x:v>
      </x:c>
      <x:c r="F62" s="31" t="n">
        <x:v>486.18</x:v>
      </x:c>
      <x:c r="G62" s="31" t="n">
        <x:v>102.28</x:v>
      </x:c>
      <x:c r="H62" s="37" t="n">
        <x:f>IF(ISNUMBER(F62),F62-E62,"未計算")</x:f>
        <x:v>102.28000000000003</x:v>
      </x:c>
      <x:c r="I62" s="8" t="str">
        <x:v>S44</x:v>
      </x:c>
    </x:row>
    <x:row r="63" ht="42" customHeight="1">
      <x:c r="A63" s="8" t="str">
        <x:v>中国</x:v>
      </x:c>
      <x:c r="B63" s="8" t="str">
        <x:v>特別高圧</x:v>
      </x:c>
      <x:c r="C63" s="8" t="str">
        <x:v>託送従量</x:v>
      </x:c>
      <x:c r="D63" s="8" t="str">
        <x:v>円/kWh</x:v>
      </x:c>
      <x:c r="E63" s="31" t="n">
        <x:v>0.7</x:v>
      </x:c>
      <x:c r="F63" s="31" t="n">
        <x:v>0.78</x:v>
      </x:c>
      <x:c r="G63" s="31" t="n">
        <x:v>0.08</x:v>
      </x:c>
      <x:c r="H63" s="37" t="n">
        <x:f>IF(ISNUMBER(F63),F63-E63,"未計算")</x:f>
        <x:v>0.08000000000000007</x:v>
      </x:c>
      <x:c r="I63" s="8" t="str">
        <x:v>S44</x:v>
      </x:c>
    </x:row>
    <x:row r="64" ht="42" customHeight="1">
      <x:c r="A64" s="8" t="str">
        <x:v>中国</x:v>
      </x:c>
      <x:c r="B64" s="8" t="str">
        <x:v>特別高圧</x:v>
      </x:c>
      <x:c r="C64" s="8" t="str">
        <x:v>予備線</x:v>
      </x:c>
      <x:c r="D64" s="8" t="str">
        <x:v>円/kW（原表表記）</x:v>
      </x:c>
      <x:c r="E64" s="31" t="n">
        <x:v>70.4</x:v>
      </x:c>
      <x:c r="F64" s="31" t="n">
        <x:v>89.19</x:v>
      </x:c>
      <x:c r="G64" s="31" t="n">
        <x:v>18.79</x:v>
      </x:c>
      <x:c r="H64" s="37" t="n">
        <x:f>IF(ISNUMBER(F64),F64-E64,"未計算")</x:f>
        <x:v>18.789999999999992</x:v>
      </x:c>
      <x:c r="I64" s="8" t="str">
        <x:v>S44</x:v>
      </x:c>
    </x:row>
    <x:row r="65" ht="42" customHeight="1">
      <x:c r="A65" s="8" t="str">
        <x:v>中国</x:v>
      </x:c>
      <x:c r="B65" s="8" t="str">
        <x:v>特別高圧</x:v>
      </x:c>
      <x:c r="C65" s="8" t="str">
        <x:v>予備電源</x:v>
      </x:c>
      <x:c r="D65" s="8" t="str">
        <x:v>円/kW（原表表記）</x:v>
      </x:c>
      <x:c r="E65" s="31" t="n">
        <x:v>94.6</x:v>
      </x:c>
      <x:c r="F65" s="31" t="n">
        <x:v>120.26</x:v>
      </x:c>
      <x:c r="G65" s="31" t="n">
        <x:v>25.66</x:v>
      </x:c>
      <x:c r="H65" s="37" t="n">
        <x:f>IF(ISNUMBER(F65),F65-E65,"未計算")</x:f>
        <x:v>25.66000000000001</x:v>
      </x:c>
      <x:c r="I65" s="8" t="str">
        <x:v>S44</x:v>
      </x:c>
    </x:row>
    <x:row r="66" ht="42" customHeight="1">
      <x:c r="A66" s="8" t="str">
        <x:v>四国</x:v>
      </x:c>
      <x:c r="B66" s="8" t="str">
        <x:v>特別高圧</x:v>
      </x:c>
      <x:c r="C66" s="8" t="str">
        <x:v>託送基本</x:v>
      </x:c>
      <x:c r="D66" s="8" t="str">
        <x:v>円/kW（原表表記）</x:v>
      </x:c>
      <x:c r="E66" s="31" t="n">
        <x:v>510.4</x:v>
      </x:c>
      <x:c r="F66" s="31" t="n">
        <x:v>561</x:v>
      </x:c>
      <x:c r="G66" s="31" t="n">
        <x:v>50.6</x:v>
      </x:c>
      <x:c r="H66" s="37" t="n">
        <x:f>IF(ISNUMBER(F66),F66-E66,"未計算")</x:f>
        <x:v>50.60000000000002</x:v>
      </x:c>
      <x:c r="I66" s="8" t="str">
        <x:v>S44</x:v>
      </x:c>
    </x:row>
    <x:row r="67" ht="42" customHeight="1">
      <x:c r="A67" s="8" t="str">
        <x:v>四国</x:v>
      </x:c>
      <x:c r="B67" s="8" t="str">
        <x:v>特別高圧</x:v>
      </x:c>
      <x:c r="C67" s="8" t="str">
        <x:v>託送従量</x:v>
      </x:c>
      <x:c r="D67" s="8" t="str">
        <x:v>円/kWh</x:v>
      </x:c>
      <x:c r="E67" s="31" t="n">
        <x:v>0.77</x:v>
      </x:c>
      <x:c r="F67" s="31" t="n">
        <x:v>0.79</x:v>
      </x:c>
      <x:c r="G67" s="31" t="n">
        <x:v>0.02</x:v>
      </x:c>
      <x:c r="H67" s="37" t="n">
        <x:f>IF(ISNUMBER(F67),F67-E67,"未計算")</x:f>
        <x:v>0.020000000000000018</x:v>
      </x:c>
      <x:c r="I67" s="8" t="str">
        <x:v>S44</x:v>
      </x:c>
    </x:row>
    <x:row r="68" ht="42" customHeight="1">
      <x:c r="A68" s="8" t="str">
        <x:v>四国</x:v>
      </x:c>
      <x:c r="B68" s="8" t="str">
        <x:v>特別高圧</x:v>
      </x:c>
      <x:c r="C68" s="8" t="str">
        <x:v>予備線</x:v>
      </x:c>
      <x:c r="D68" s="8" t="str">
        <x:v>円/kW（原表表記）</x:v>
      </x:c>
      <x:c r="E68" s="31" t="n">
        <x:v>78.1</x:v>
      </x:c>
      <x:c r="F68" s="31" t="n">
        <x:v>85.8</x:v>
      </x:c>
      <x:c r="G68" s="31" t="n">
        <x:v>7.7</x:v>
      </x:c>
      <x:c r="H68" s="37" t="n">
        <x:f>IF(ISNUMBER(F68),F68-E68,"未計算")</x:f>
        <x:v>7.700000000000003</x:v>
      </x:c>
      <x:c r="I68" s="8" t="str">
        <x:v>S44</x:v>
      </x:c>
    </x:row>
    <x:row r="69" ht="42" customHeight="1">
      <x:c r="A69" s="8" t="str">
        <x:v>四国</x:v>
      </x:c>
      <x:c r="B69" s="8" t="str">
        <x:v>特別高圧</x:v>
      </x:c>
      <x:c r="C69" s="8" t="str">
        <x:v>予備電源</x:v>
      </x:c>
      <x:c r="D69" s="8" t="str">
        <x:v>円/kW（原表表記）</x:v>
      </x:c>
      <x:c r="E69" s="31" t="n">
        <x:v>130.9</x:v>
      </x:c>
      <x:c r="F69" s="31" t="n">
        <x:v>144.1</x:v>
      </x:c>
      <x:c r="G69" s="31" t="n">
        <x:v>13.2</x:v>
      </x:c>
      <x:c r="H69" s="37" t="n">
        <x:f>IF(ISNUMBER(F69),F69-E69,"未計算")</x:f>
        <x:v>13.199999999999989</x:v>
      </x:c>
      <x:c r="I69" s="8" t="str">
        <x:v>S44</x:v>
      </x:c>
    </x:row>
    <x:row r="70" ht="42" customHeight="1">
      <x:c r="A70" s="8" t="str">
        <x:v>九州</x:v>
      </x:c>
      <x:c r="B70" s="8" t="str">
        <x:v>特別高圧</x:v>
      </x:c>
      <x:c r="C70" s="8" t="str">
        <x:v>託送基本</x:v>
      </x:c>
      <x:c r="D70" s="8" t="str">
        <x:v>円/kW（原表表記）</x:v>
      </x:c>
      <x:c r="E70" s="31" t="n">
        <x:v>482.05</x:v>
      </x:c>
      <x:c r="F70" s="31" t="n">
        <x:v>584.64</x:v>
      </x:c>
      <x:c r="G70" s="31" t="n">
        <x:v>102.59</x:v>
      </x:c>
      <x:c r="H70" s="37" t="n">
        <x:f>IF(ISNUMBER(F70),F70-E70,"未計算")</x:f>
        <x:v>102.58999999999997</x:v>
      </x:c>
      <x:c r="I70" s="8" t="str">
        <x:v>S44</x:v>
      </x:c>
    </x:row>
    <x:row r="71" ht="42" customHeight="1">
      <x:c r="A71" s="8" t="str">
        <x:v>九州</x:v>
      </x:c>
      <x:c r="B71" s="8" t="str">
        <x:v>特別高圧</x:v>
      </x:c>
      <x:c r="C71" s="8" t="str">
        <x:v>託送従量</x:v>
      </x:c>
      <x:c r="D71" s="8" t="str">
        <x:v>円/kWh</x:v>
      </x:c>
      <x:c r="E71" s="31" t="n">
        <x:v>1.27</x:v>
      </x:c>
      <x:c r="F71" s="31" t="n">
        <x:v>1.24</x:v>
      </x:c>
      <x:c r="G71" s="31" t="n">
        <x:v>-0.03</x:v>
      </x:c>
      <x:c r="H71" s="37" t="n">
        <x:f>IF(ISNUMBER(F71),F71-E71,"未計算")</x:f>
        <x:v>-0.030000000000000027</x:v>
      </x:c>
      <x:c r="I71" s="8" t="str">
        <x:v>S44</x:v>
      </x:c>
    </x:row>
    <x:row r="72" ht="42" customHeight="1">
      <x:c r="A72" s="8" t="str">
        <x:v>九州</x:v>
      </x:c>
      <x:c r="B72" s="8" t="str">
        <x:v>特別高圧</x:v>
      </x:c>
      <x:c r="C72" s="8" t="str">
        <x:v>予備線</x:v>
      </x:c>
      <x:c r="D72" s="8" t="str">
        <x:v>円/kW（原表表記）</x:v>
      </x:c>
      <x:c r="E72" s="31" t="n">
        <x:v>67</x:v>
      </x:c>
      <x:c r="F72" s="31" t="n">
        <x:v>75.42</x:v>
      </x:c>
      <x:c r="G72" s="31" t="n">
        <x:v>8.42</x:v>
      </x:c>
      <x:c r="H72" s="37" t="n">
        <x:f>IF(ISNUMBER(F72),F72-E72,"未計算")</x:f>
        <x:v>8.420000000000002</x:v>
      </x:c>
      <x:c r="I72" s="8" t="str">
        <x:v>S44</x:v>
      </x:c>
    </x:row>
    <x:row r="73" ht="42" customHeight="1">
      <x:c r="A73" s="8" t="str">
        <x:v>九州</x:v>
      </x:c>
      <x:c r="B73" s="8" t="str">
        <x:v>特別高圧</x:v>
      </x:c>
      <x:c r="C73" s="8" t="str">
        <x:v>予備電源</x:v>
      </x:c>
      <x:c r="D73" s="8" t="str">
        <x:v>円/kW（原表表記）</x:v>
      </x:c>
      <x:c r="E73" s="31" t="n">
        <x:v>107.5</x:v>
      </x:c>
      <x:c r="F73" s="31" t="n">
        <x:v>119.86</x:v>
      </x:c>
      <x:c r="G73" s="31" t="n">
        <x:v>12.36</x:v>
      </x:c>
      <x:c r="H73" s="37" t="n">
        <x:f>IF(ISNUMBER(F73),F73-E73,"未計算")</x:f>
        <x:v>12.36</x:v>
      </x:c>
      <x:c r="I73" s="8" t="str">
        <x:v>S44</x:v>
      </x:c>
    </x:row>
    <x:row r="74" ht="42" customHeight="1">
      <x:c r="A74" s="8" t="str">
        <x:v>北海道</x:v>
      </x:c>
      <x:c r="B74" s="8" t="str">
        <x:v>高圧</x:v>
      </x:c>
      <x:c r="C74" s="8" t="str">
        <x:v>託送基本</x:v>
      </x:c>
      <x:c r="D74" s="8" t="str">
        <x:v>円/kW（原表表記）</x:v>
      </x:c>
      <x:c r="E74" s="31" t="n">
        <x:v>842.6</x:v>
      </x:c>
      <x:c r="F74" s="31" t="n">
        <x:v>1108.8</x:v>
      </x:c>
      <x:c r="G74" s="31" t="n">
        <x:v>266.2</x:v>
      </x:c>
      <x:c r="H74" s="37" t="n">
        <x:f>IF(ISNUMBER(F74),F74-E74,"未計算")</x:f>
        <x:v>266.19999999999993</x:v>
      </x:c>
      <x:c r="I74" s="8" t="str">
        <x:v>S44</x:v>
      </x:c>
    </x:row>
    <x:row r="75" ht="42" customHeight="1">
      <x:c r="A75" s="8" t="str">
        <x:v>北海道</x:v>
      </x:c>
      <x:c r="B75" s="8" t="str">
        <x:v>高圧</x:v>
      </x:c>
      <x:c r="C75" s="8" t="str">
        <x:v>託送従量</x:v>
      </x:c>
      <x:c r="D75" s="8" t="str">
        <x:v>円/kWh</x:v>
      </x:c>
      <x:c r="E75" s="31" t="n">
        <x:v>2.28</x:v>
      </x:c>
      <x:c r="F75" s="31" t="n">
        <x:v>2.28</x:v>
      </x:c>
      <x:c r="G75" s="31" t="n">
        <x:v>0</x:v>
      </x:c>
      <x:c r="H75" s="37" t="n">
        <x:f>IF(ISNUMBER(F75),F75-E75,"未計算")</x:f>
        <x:v>0</x:v>
      </x:c>
      <x:c r="I75" s="8" t="str">
        <x:v>S44</x:v>
      </x:c>
    </x:row>
    <x:row r="76" ht="42" customHeight="1">
      <x:c r="A76" s="8" t="str">
        <x:v>北海道</x:v>
      </x:c>
      <x:c r="B76" s="8" t="str">
        <x:v>高圧</x:v>
      </x:c>
      <x:c r="C76" s="8" t="str">
        <x:v>予備線</x:v>
      </x:c>
      <x:c r="D76" s="8" t="str">
        <x:v>円/kW（原表表記）</x:v>
      </x:c>
      <x:c r="E76" s="31" t="n">
        <x:v>103.4</x:v>
      </x:c>
      <x:c r="F76" s="31" t="n">
        <x:v>136.4</x:v>
      </x:c>
      <x:c r="G76" s="31" t="n">
        <x:v>33</x:v>
      </x:c>
      <x:c r="H76" s="37" t="n">
        <x:f>IF(ISNUMBER(F76),F76-E76,"未計算")</x:f>
        <x:v>33</x:v>
      </x:c>
      <x:c r="I76" s="8" t="str">
        <x:v>S44</x:v>
      </x:c>
    </x:row>
    <x:row r="77" ht="42" customHeight="1">
      <x:c r="A77" s="8" t="str">
        <x:v>北海道</x:v>
      </x:c>
      <x:c r="B77" s="8" t="str">
        <x:v>高圧</x:v>
      </x:c>
      <x:c r="C77" s="8" t="str">
        <x:v>予備電源</x:v>
      </x:c>
      <x:c r="D77" s="8" t="str">
        <x:v>円/kW（原表表記）</x:v>
      </x:c>
      <x:c r="E77" s="31" t="n">
        <x:v>121</x:v>
      </x:c>
      <x:c r="F77" s="31" t="n">
        <x:v>159.5</x:v>
      </x:c>
      <x:c r="G77" s="31" t="n">
        <x:v>38.5</x:v>
      </x:c>
      <x:c r="H77" s="37" t="n">
        <x:f>IF(ISNUMBER(F77),F77-E77,"未計算")</x:f>
        <x:v>38.5</x:v>
      </x:c>
      <x:c r="I77" s="8" t="str">
        <x:v>S44</x:v>
      </x:c>
    </x:row>
    <x:row r="78" ht="42" customHeight="1">
      <x:c r="A78" s="8" t="str">
        <x:v>東北</x:v>
      </x:c>
      <x:c r="B78" s="8" t="str">
        <x:v>高圧</x:v>
      </x:c>
      <x:c r="C78" s="8" t="str">
        <x:v>託送基本</x:v>
      </x:c>
      <x:c r="D78" s="8" t="str">
        <x:v>円/kW（原表表記）</x:v>
      </x:c>
      <x:c r="E78" s="31" t="n">
        <x:v>728.2</x:v>
      </x:c>
      <x:c r="F78" s="31" t="n">
        <x:v>874.5</x:v>
      </x:c>
      <x:c r="G78" s="31" t="n">
        <x:v>146.3</x:v>
      </x:c>
      <x:c r="H78" s="37" t="n">
        <x:f>IF(ISNUMBER(F78),F78-E78,"未計算")</x:f>
        <x:v>146.29999999999995</x:v>
      </x:c>
      <x:c r="I78" s="8" t="str">
        <x:v>S44</x:v>
      </x:c>
    </x:row>
    <x:row r="79" ht="42" customHeight="1">
      <x:c r="A79" s="8" t="str">
        <x:v>東北</x:v>
      </x:c>
      <x:c r="B79" s="8" t="str">
        <x:v>高圧</x:v>
      </x:c>
      <x:c r="C79" s="8" t="str">
        <x:v>託送従量</x:v>
      </x:c>
      <x:c r="D79" s="8" t="str">
        <x:v>円/kWh</x:v>
      </x:c>
      <x:c r="E79" s="31" t="n">
        <x:v>2.15</x:v>
      </x:c>
      <x:c r="F79" s="31" t="n">
        <x:v>2.34</x:v>
      </x:c>
      <x:c r="G79" s="31" t="n">
        <x:v>0.19</x:v>
      </x:c>
      <x:c r="H79" s="37" t="n">
        <x:f>IF(ISNUMBER(F79),F79-E79,"未計算")</x:f>
        <x:v>0.18999999999999995</x:v>
      </x:c>
      <x:c r="I79" s="8" t="str">
        <x:v>S44</x:v>
      </x:c>
    </x:row>
    <x:row r="80" ht="42" customHeight="1">
      <x:c r="A80" s="8" t="str">
        <x:v>東北</x:v>
      </x:c>
      <x:c r="B80" s="8" t="str">
        <x:v>高圧</x:v>
      </x:c>
      <x:c r="C80" s="8" t="str">
        <x:v>予備線</x:v>
      </x:c>
      <x:c r="D80" s="8" t="str">
        <x:v>円/kW（原表表記）</x:v>
      </x:c>
      <x:c r="E80" s="31" t="n">
        <x:v>79.2</x:v>
      </x:c>
      <x:c r="F80" s="31" t="n">
        <x:v>94.6</x:v>
      </x:c>
      <x:c r="G80" s="31" t="n">
        <x:v>15.4</x:v>
      </x:c>
      <x:c r="H80" s="37" t="n">
        <x:f>IF(ISNUMBER(F80),F80-E80,"未計算")</x:f>
        <x:v>15.399999999999991</x:v>
      </x:c>
      <x:c r="I80" s="8" t="str">
        <x:v>S44</x:v>
      </x:c>
    </x:row>
    <x:row r="81" ht="42" customHeight="1">
      <x:c r="A81" s="8" t="str">
        <x:v>東北</x:v>
      </x:c>
      <x:c r="B81" s="8" t="str">
        <x:v>高圧</x:v>
      </x:c>
      <x:c r="C81" s="8" t="str">
        <x:v>予備電源</x:v>
      </x:c>
      <x:c r="D81" s="8" t="str">
        <x:v>円/kW（原表表記）</x:v>
      </x:c>
      <x:c r="E81" s="31" t="n">
        <x:v>101.2</x:v>
      </x:c>
      <x:c r="F81" s="31" t="n">
        <x:v>121</x:v>
      </x:c>
      <x:c r="G81" s="31" t="n">
        <x:v>19.8</x:v>
      </x:c>
      <x:c r="H81" s="37" t="n">
        <x:f>IF(ISNUMBER(F81),F81-E81,"未計算")</x:f>
        <x:v>19.799999999999997</x:v>
      </x:c>
      <x:c r="I81" s="8" t="str">
        <x:v>S44</x:v>
      </x:c>
    </x:row>
    <x:row r="82" ht="42" customHeight="1">
      <x:c r="A82" s="8" t="str">
        <x:v>東京</x:v>
      </x:c>
      <x:c r="B82" s="8" t="str">
        <x:v>高圧</x:v>
      </x:c>
      <x:c r="C82" s="8" t="str">
        <x:v>託送基本</x:v>
      </x:c>
      <x:c r="D82" s="8" t="str">
        <x:v>円/kW（原表表記）</x:v>
      </x:c>
      <x:c r="E82" s="31" t="n">
        <x:v>653.87</x:v>
      </x:c>
      <x:c r="F82" s="31" t="n">
        <x:v>762.44</x:v>
      </x:c>
      <x:c r="G82" s="31" t="n">
        <x:v>108.57</x:v>
      </x:c>
      <x:c r="H82" s="37" t="n">
        <x:f>IF(ISNUMBER(F82),F82-E82,"未計算")</x:f>
        <x:v>108.57000000000005</x:v>
      </x:c>
      <x:c r="I82" s="8" t="str">
        <x:v>S44</x:v>
      </x:c>
    </x:row>
    <x:row r="83" ht="42" customHeight="1">
      <x:c r="A83" s="8" t="str">
        <x:v>東京</x:v>
      </x:c>
      <x:c r="B83" s="8" t="str">
        <x:v>高圧</x:v>
      </x:c>
      <x:c r="C83" s="8" t="str">
        <x:v>託送従量</x:v>
      </x:c>
      <x:c r="D83" s="8" t="str">
        <x:v>円/kWh</x:v>
      </x:c>
      <x:c r="E83" s="31" t="n">
        <x:v>1.84</x:v>
      </x:c>
      <x:c r="F83" s="31" t="n">
        <x:v>1.84</x:v>
      </x:c>
      <x:c r="G83" s="31" t="n">
        <x:v>0</x:v>
      </x:c>
      <x:c r="H83" s="37" t="n">
        <x:f>IF(ISNUMBER(F83),F83-E83,"未計算")</x:f>
        <x:v>0</x:v>
      </x:c>
      <x:c r="I83" s="8" t="str">
        <x:v>S44</x:v>
      </x:c>
    </x:row>
    <x:row r="84" ht="42" customHeight="1">
      <x:c r="A84" s="8" t="str">
        <x:v>東京</x:v>
      </x:c>
      <x:c r="B84" s="8" t="str">
        <x:v>高圧</x:v>
      </x:c>
      <x:c r="C84" s="8" t="str">
        <x:v>予備線</x:v>
      </x:c>
      <x:c r="D84" s="8" t="str">
        <x:v>円/kW（原表表記）</x:v>
      </x:c>
      <x:c r="E84" s="31" t="n">
        <x:v>87.62</x:v>
      </x:c>
      <x:c r="F84" s="31" t="n">
        <x:v>102.17</x:v>
      </x:c>
      <x:c r="G84" s="31" t="n">
        <x:v>14.55</x:v>
      </x:c>
      <x:c r="H84" s="37" t="n">
        <x:f>IF(ISNUMBER(F84),F84-E84,"未計算")</x:f>
        <x:v>14.549999999999997</x:v>
      </x:c>
      <x:c r="I84" s="8" t="str">
        <x:v>S44</x:v>
      </x:c>
    </x:row>
    <x:row r="85" ht="42" customHeight="1">
      <x:c r="A85" s="8" t="str">
        <x:v>東京</x:v>
      </x:c>
      <x:c r="B85" s="8" t="str">
        <x:v>高圧</x:v>
      </x:c>
      <x:c r="C85" s="8" t="str">
        <x:v>予備電源</x:v>
      </x:c>
      <x:c r="D85" s="8" t="str">
        <x:v>円/kW（原表表記）</x:v>
      </x:c>
      <x:c r="E85" s="31" t="n">
        <x:v>109.2</x:v>
      </x:c>
      <x:c r="F85" s="31" t="n">
        <x:v>127.33</x:v>
      </x:c>
      <x:c r="G85" s="31" t="n">
        <x:v>18.13</x:v>
      </x:c>
      <x:c r="H85" s="37" t="n">
        <x:f>IF(ISNUMBER(F85),F85-E85,"未計算")</x:f>
        <x:v>18.129999999999995</x:v>
      </x:c>
      <x:c r="I85" s="8" t="str">
        <x:v>S44</x:v>
      </x:c>
    </x:row>
    <x:row r="86" ht="42" customHeight="1">
      <x:c r="A86" s="8" t="str">
        <x:v>中部</x:v>
      </x:c>
      <x:c r="B86" s="8" t="str">
        <x:v>高圧</x:v>
      </x:c>
      <x:c r="C86" s="8" t="str">
        <x:v>託送基本</x:v>
      </x:c>
      <x:c r="D86" s="8" t="str">
        <x:v>円/kW（原表表記）</x:v>
      </x:c>
      <x:c r="E86" s="31" t="n">
        <x:v>467.5</x:v>
      </x:c>
      <x:c r="F86" s="31" t="n">
        <x:v>605.56</x:v>
      </x:c>
      <x:c r="G86" s="31" t="n">
        <x:v>138.06</x:v>
      </x:c>
      <x:c r="H86" s="37" t="n">
        <x:f>IF(ISNUMBER(F86),F86-E86,"未計算")</x:f>
        <x:v>138.05999999999995</x:v>
      </x:c>
      <x:c r="I86" s="8" t="str">
        <x:v>S44</x:v>
      </x:c>
    </x:row>
    <x:row r="87" ht="42" customHeight="1">
      <x:c r="A87" s="8" t="str">
        <x:v>中部</x:v>
      </x:c>
      <x:c r="B87" s="8" t="str">
        <x:v>高圧</x:v>
      </x:c>
      <x:c r="C87" s="8" t="str">
        <x:v>託送従量</x:v>
      </x:c>
      <x:c r="D87" s="8" t="str">
        <x:v>円/kWh</x:v>
      </x:c>
      <x:c r="E87" s="31" t="n">
        <x:v>2.21</x:v>
      </x:c>
      <x:c r="F87" s="31" t="n">
        <x:v>2.21</x:v>
      </x:c>
      <x:c r="G87" s="31" t="n">
        <x:v>0</x:v>
      </x:c>
      <x:c r="H87" s="37" t="n">
        <x:f>IF(ISNUMBER(F87),F87-E87,"未計算")</x:f>
        <x:v>0</x:v>
      </x:c>
      <x:c r="I87" s="8" t="str">
        <x:v>S44</x:v>
      </x:c>
    </x:row>
    <x:row r="88" ht="42" customHeight="1">
      <x:c r="A88" s="8" t="str">
        <x:v>中部</x:v>
      </x:c>
      <x:c r="B88" s="8" t="str">
        <x:v>高圧</x:v>
      </x:c>
      <x:c r="C88" s="8" t="str">
        <x:v>予備線</x:v>
      </x:c>
      <x:c r="D88" s="8" t="str">
        <x:v>円/kW（原表表記）</x:v>
      </x:c>
      <x:c r="E88" s="31" t="n">
        <x:v>79.2</x:v>
      </x:c>
      <x:c r="F88" s="31" t="n">
        <x:v>102.95</x:v>
      </x:c>
      <x:c r="G88" s="31" t="n">
        <x:v>23.75</x:v>
      </x:c>
      <x:c r="H88" s="37" t="n">
        <x:f>IF(ISNUMBER(F88),F88-E88,"未計算")</x:f>
        <x:v>23.75</x:v>
      </x:c>
      <x:c r="I88" s="8" t="str">
        <x:v>S44</x:v>
      </x:c>
    </x:row>
    <x:row r="89" ht="42" customHeight="1">
      <x:c r="A89" s="8" t="str">
        <x:v>中部</x:v>
      </x:c>
      <x:c r="B89" s="8" t="str">
        <x:v>高圧</x:v>
      </x:c>
      <x:c r="C89" s="8" t="str">
        <x:v>予備電源</x:v>
      </x:c>
      <x:c r="D89" s="8" t="str">
        <x:v>円/kW（原表表記）</x:v>
      </x:c>
      <x:c r="E89" s="31" t="n">
        <x:v>128.7</x:v>
      </x:c>
      <x:c r="F89" s="31" t="n">
        <x:v>166.53</x:v>
      </x:c>
      <x:c r="G89" s="31" t="n">
        <x:v>37.83</x:v>
      </x:c>
      <x:c r="H89" s="37" t="n">
        <x:f>IF(ISNUMBER(F89),F89-E89,"未計算")</x:f>
        <x:v>37.83000000000001</x:v>
      </x:c>
      <x:c r="I89" s="8" t="str">
        <x:v>S44</x:v>
      </x:c>
    </x:row>
    <x:row r="90" ht="42" customHeight="1">
      <x:c r="A90" s="8" t="str">
        <x:v>北陸</x:v>
      </x:c>
      <x:c r="B90" s="8" t="str">
        <x:v>高圧</x:v>
      </x:c>
      <x:c r="C90" s="8" t="str">
        <x:v>託送基本</x:v>
      </x:c>
      <x:c r="D90" s="8" t="str">
        <x:v>円/kW（原表表記）</x:v>
      </x:c>
      <x:c r="E90" s="31" t="n">
        <x:v>748</x:v>
      </x:c>
      <x:c r="F90" s="31" t="str">
        <x:v>未公表</x:v>
      </x:c>
      <x:c r="G90" s="31" t="str">
        <x:v>未公表</x:v>
      </x:c>
      <x:c r="H90" s="37" t="str">
        <x:f>IF(ISNUMBER(F90),F90-E90,"未計算")</x:f>
        <x:v>未計算</x:v>
      </x:c>
      <x:c r="I90" s="8" t="str">
        <x:v>S44</x:v>
      </x:c>
    </x:row>
    <x:row r="91" ht="42" customHeight="1">
      <x:c r="A91" s="8" t="str">
        <x:v>北陸</x:v>
      </x:c>
      <x:c r="B91" s="8" t="str">
        <x:v>高圧</x:v>
      </x:c>
      <x:c r="C91" s="8" t="str">
        <x:v>託送従量</x:v>
      </x:c>
      <x:c r="D91" s="8" t="str">
        <x:v>円/kWh</x:v>
      </x:c>
      <x:c r="E91" s="31" t="n">
        <x:v>1.76</x:v>
      </x:c>
      <x:c r="F91" s="31" t="str">
        <x:v>未公表</x:v>
      </x:c>
      <x:c r="G91" s="31" t="str">
        <x:v>未公表</x:v>
      </x:c>
      <x:c r="H91" s="37" t="str">
        <x:f>IF(ISNUMBER(F91),F91-E91,"未計算")</x:f>
        <x:v>未計算</x:v>
      </x:c>
      <x:c r="I91" s="8" t="str">
        <x:v>S44</x:v>
      </x:c>
    </x:row>
    <x:row r="92" ht="42" customHeight="1">
      <x:c r="A92" s="8" t="str">
        <x:v>北陸</x:v>
      </x:c>
      <x:c r="B92" s="8" t="str">
        <x:v>高圧</x:v>
      </x:c>
      <x:c r="C92" s="8" t="str">
        <x:v>予備線</x:v>
      </x:c>
      <x:c r="D92" s="8" t="str">
        <x:v>円/kW（原表表記）</x:v>
      </x:c>
      <x:c r="E92" s="31" t="n">
        <x:v>97.9</x:v>
      </x:c>
      <x:c r="F92" s="31" t="str">
        <x:v>未公表</x:v>
      </x:c>
      <x:c r="G92" s="31" t="str">
        <x:v>未公表</x:v>
      </x:c>
      <x:c r="H92" s="37" t="str">
        <x:f>IF(ISNUMBER(F92),F92-E92,"未計算")</x:f>
        <x:v>未計算</x:v>
      </x:c>
      <x:c r="I92" s="8" t="str">
        <x:v>S44</x:v>
      </x:c>
    </x:row>
    <x:row r="93" ht="42" customHeight="1">
      <x:c r="A93" s="8" t="str">
        <x:v>北陸</x:v>
      </x:c>
      <x:c r="B93" s="8" t="str">
        <x:v>高圧</x:v>
      </x:c>
      <x:c r="C93" s="8" t="str">
        <x:v>予備電源</x:v>
      </x:c>
      <x:c r="D93" s="8" t="str">
        <x:v>円/kW（原表表記）</x:v>
      </x:c>
      <x:c r="E93" s="31" t="n">
        <x:v>151.8</x:v>
      </x:c>
      <x:c r="F93" s="31" t="str">
        <x:v>未公表</x:v>
      </x:c>
      <x:c r="G93" s="31" t="str">
        <x:v>未公表</x:v>
      </x:c>
      <x:c r="H93" s="37" t="str">
        <x:f>IF(ISNUMBER(F93),F93-E93,"未計算")</x:f>
        <x:v>未計算</x:v>
      </x:c>
      <x:c r="I93" s="8" t="str">
        <x:v>S44</x:v>
      </x:c>
    </x:row>
    <x:row r="94" ht="42" customHeight="1">
      <x:c r="A94" s="8" t="str">
        <x:v>関西</x:v>
      </x:c>
      <x:c r="B94" s="8" t="str">
        <x:v>高圧</x:v>
      </x:c>
      <x:c r="C94" s="8" t="str">
        <x:v>託送基本</x:v>
      </x:c>
      <x:c r="D94" s="8" t="str">
        <x:v>円/kW（原表表記）</x:v>
      </x:c>
      <x:c r="E94" s="31" t="n">
        <x:v>663.3</x:v>
      </x:c>
      <x:c r="F94" s="31" t="n">
        <x:v>779.9</x:v>
      </x:c>
      <x:c r="G94" s="31" t="n">
        <x:v>116.6</x:v>
      </x:c>
      <x:c r="H94" s="37" t="n">
        <x:f>IF(ISNUMBER(F94),F94-E94,"未計算")</x:f>
        <x:v>116.60000000000002</x:v>
      </x:c>
      <x:c r="I94" s="8" t="str">
        <x:v>S44</x:v>
      </x:c>
    </x:row>
    <x:row r="95" ht="42" customHeight="1">
      <x:c r="A95" s="8" t="str">
        <x:v>関西</x:v>
      </x:c>
      <x:c r="B95" s="8" t="str">
        <x:v>高圧</x:v>
      </x:c>
      <x:c r="C95" s="8" t="str">
        <x:v>託送従量</x:v>
      </x:c>
      <x:c r="D95" s="8" t="str">
        <x:v>円/kWh</x:v>
      </x:c>
      <x:c r="E95" s="31" t="n">
        <x:v>2.29</x:v>
      </x:c>
      <x:c r="F95" s="31" t="n">
        <x:v>2.42</x:v>
      </x:c>
      <x:c r="G95" s="31" t="n">
        <x:v>0.13</x:v>
      </x:c>
      <x:c r="H95" s="37" t="n">
        <x:f>IF(ISNUMBER(F95),F95-E95,"未計算")</x:f>
        <x:v>0.1299999999999999</x:v>
      </x:c>
      <x:c r="I95" s="8" t="str">
        <x:v>S44</x:v>
      </x:c>
    </x:row>
    <x:row r="96" ht="42" customHeight="1">
      <x:c r="A96" s="8" t="str">
        <x:v>関西</x:v>
      </x:c>
      <x:c r="B96" s="8" t="str">
        <x:v>高圧</x:v>
      </x:c>
      <x:c r="C96" s="8" t="str">
        <x:v>予備線</x:v>
      </x:c>
      <x:c r="D96" s="8" t="str">
        <x:v>円/kW（原表表記）</x:v>
      </x:c>
      <x:c r="E96" s="31" t="n">
        <x:v>96.8</x:v>
      </x:c>
      <x:c r="F96" s="31" t="n">
        <x:v>114.4</x:v>
      </x:c>
      <x:c r="G96" s="31" t="n">
        <x:v>17.6</x:v>
      </x:c>
      <x:c r="H96" s="37" t="n">
        <x:f>IF(ISNUMBER(F96),F96-E96,"未計算")</x:f>
        <x:v>17.60000000000001</x:v>
      </x:c>
      <x:c r="I96" s="8" t="str">
        <x:v>S44</x:v>
      </x:c>
    </x:row>
    <x:row r="97" ht="42" customHeight="1">
      <x:c r="A97" s="8" t="str">
        <x:v>関西</x:v>
      </x:c>
      <x:c r="B97" s="8" t="str">
        <x:v>高圧</x:v>
      </x:c>
      <x:c r="C97" s="8" t="str">
        <x:v>予備電源</x:v>
      </x:c>
      <x:c r="D97" s="8" t="str">
        <x:v>円/kW（原表表記）</x:v>
      </x:c>
      <x:c r="E97" s="31" t="n">
        <x:v>185.9</x:v>
      </x:c>
      <x:c r="F97" s="31" t="n">
        <x:v>217.8</x:v>
      </x:c>
      <x:c r="G97" s="31" t="n">
        <x:v>31.9</x:v>
      </x:c>
      <x:c r="H97" s="37" t="n">
        <x:f>IF(ISNUMBER(F97),F97-E97,"未計算")</x:f>
        <x:v>31.900000000000006</x:v>
      </x:c>
      <x:c r="I97" s="8" t="str">
        <x:v>S44</x:v>
      </x:c>
    </x:row>
    <x:row r="98" ht="42" customHeight="1">
      <x:c r="A98" s="8" t="str">
        <x:v>中国</x:v>
      </x:c>
      <x:c r="B98" s="8" t="str">
        <x:v>高圧</x:v>
      </x:c>
      <x:c r="C98" s="8" t="str">
        <x:v>託送基本</x:v>
      </x:c>
      <x:c r="D98" s="8" t="str">
        <x:v>円/kW（原表表記）</x:v>
      </x:c>
      <x:c r="E98" s="31" t="n">
        <x:v>658.9</x:v>
      </x:c>
      <x:c r="F98" s="31" t="n">
        <x:v>729.85</x:v>
      </x:c>
      <x:c r="G98" s="31" t="n">
        <x:v>70.95</x:v>
      </x:c>
      <x:c r="H98" s="37" t="n">
        <x:f>IF(ISNUMBER(F98),F98-E98,"未計算")</x:f>
        <x:v>70.95000000000005</x:v>
      </x:c>
      <x:c r="I98" s="8" t="str">
        <x:v>S44</x:v>
      </x:c>
    </x:row>
    <x:row r="99" ht="42" customHeight="1">
      <x:c r="A99" s="8" t="str">
        <x:v>中国</x:v>
      </x:c>
      <x:c r="B99" s="8" t="str">
        <x:v>高圧</x:v>
      </x:c>
      <x:c r="C99" s="8" t="str">
        <x:v>託送従量</x:v>
      </x:c>
      <x:c r="D99" s="8" t="str">
        <x:v>円/kWh</x:v>
      </x:c>
      <x:c r="E99" s="31" t="n">
        <x:v>2.43</x:v>
      </x:c>
      <x:c r="F99" s="31" t="n">
        <x:v>2.51</x:v>
      </x:c>
      <x:c r="G99" s="31" t="n">
        <x:v>0.08</x:v>
      </x:c>
      <x:c r="H99" s="37" t="n">
        <x:f>IF(ISNUMBER(F99),F99-E99,"未計算")</x:f>
        <x:v>0.07999999999999963</x:v>
      </x:c>
      <x:c r="I99" s="8" t="str">
        <x:v>S44</x:v>
      </x:c>
    </x:row>
    <x:row r="100" ht="42" customHeight="1">
      <x:c r="A100" s="8" t="str">
        <x:v>中国</x:v>
      </x:c>
      <x:c r="B100" s="8" t="str">
        <x:v>高圧</x:v>
      </x:c>
      <x:c r="C100" s="8" t="str">
        <x:v>予備線</x:v>
      </x:c>
      <x:c r="D100" s="8" t="str">
        <x:v>円/kW（原表表記）</x:v>
      </x:c>
      <x:c r="E100" s="31" t="n">
        <x:v>111.1</x:v>
      </x:c>
      <x:c r="F100" s="31" t="n">
        <x:v>122.74</x:v>
      </x:c>
      <x:c r="G100" s="31" t="n">
        <x:v>11.64</x:v>
      </x:c>
      <x:c r="H100" s="37" t="n">
        <x:f>IF(ISNUMBER(F100),F100-E100,"未計算")</x:f>
        <x:v>11.64</x:v>
      </x:c>
      <x:c r="I100" s="8" t="str">
        <x:v>S44</x:v>
      </x:c>
    </x:row>
    <x:row r="101" ht="42" customHeight="1">
      <x:c r="A101" s="8" t="str">
        <x:v>中国</x:v>
      </x:c>
      <x:c r="B101" s="8" t="str">
        <x:v>高圧</x:v>
      </x:c>
      <x:c r="C101" s="8" t="str">
        <x:v>予備電源</x:v>
      </x:c>
      <x:c r="D101" s="8" t="str">
        <x:v>円/kW（原表表記）</x:v>
      </x:c>
      <x:c r="E101" s="31" t="n">
        <x:v>167.2</x:v>
      </x:c>
      <x:c r="F101" s="31" t="n">
        <x:v>185.76</x:v>
      </x:c>
      <x:c r="G101" s="31" t="n">
        <x:v>18.56</x:v>
      </x:c>
      <x:c r="H101" s="37" t="n">
        <x:f>IF(ISNUMBER(F101),F101-E101,"未計算")</x:f>
        <x:v>18.560000000000002</x:v>
      </x:c>
      <x:c r="I101" s="8" t="str">
        <x:v>S44</x:v>
      </x:c>
    </x:row>
    <x:row r="102" ht="42" customHeight="1">
      <x:c r="A102" s="8" t="str">
        <x:v>四国</x:v>
      </x:c>
      <x:c r="B102" s="8" t="str">
        <x:v>高圧</x:v>
      </x:c>
      <x:c r="C102" s="8" t="str">
        <x:v>託送基本</x:v>
      </x:c>
      <x:c r="D102" s="8" t="str">
        <x:v>円/kW（原表表記）</x:v>
      </x:c>
      <x:c r="E102" s="31" t="n">
        <x:v>712.8</x:v>
      </x:c>
      <x:c r="F102" s="31" t="n">
        <x:v>849.2</x:v>
      </x:c>
      <x:c r="G102" s="31" t="n">
        <x:v>136.4</x:v>
      </x:c>
      <x:c r="H102" s="37" t="n">
        <x:f>IF(ISNUMBER(F102),F102-E102,"未計算")</x:f>
        <x:v>136.4000000000001</x:v>
      </x:c>
      <x:c r="I102" s="8" t="str">
        <x:v>S44</x:v>
      </x:c>
    </x:row>
    <x:row r="103" ht="42" customHeight="1">
      <x:c r="A103" s="8" t="str">
        <x:v>四国</x:v>
      </x:c>
      <x:c r="B103" s="8" t="str">
        <x:v>高圧</x:v>
      </x:c>
      <x:c r="C103" s="8" t="str">
        <x:v>託送従量</x:v>
      </x:c>
      <x:c r="D103" s="8" t="str">
        <x:v>円/kWh</x:v>
      </x:c>
      <x:c r="E103" s="31" t="n">
        <x:v>2.01</x:v>
      </x:c>
      <x:c r="F103" s="31" t="n">
        <x:v>2.15</x:v>
      </x:c>
      <x:c r="G103" s="31" t="n">
        <x:v>0.14</x:v>
      </x:c>
      <x:c r="H103" s="37" t="n">
        <x:f>IF(ISNUMBER(F103),F103-E103,"未計算")</x:f>
        <x:v>0.14000000000000012</x:v>
      </x:c>
      <x:c r="I103" s="8" t="str">
        <x:v>S44</x:v>
      </x:c>
    </x:row>
    <x:row r="104" ht="42" customHeight="1">
      <x:c r="A104" s="8" t="str">
        <x:v>四国</x:v>
      </x:c>
      <x:c r="B104" s="8" t="str">
        <x:v>高圧</x:v>
      </x:c>
      <x:c r="C104" s="8" t="str">
        <x:v>予備線</x:v>
      </x:c>
      <x:c r="D104" s="8" t="str">
        <x:v>円/kW（原表表記）</x:v>
      </x:c>
      <x:c r="E104" s="31" t="n">
        <x:v>85.8</x:v>
      </x:c>
      <x:c r="F104" s="31" t="n">
        <x:v>102.3</x:v>
      </x:c>
      <x:c r="G104" s="31" t="n">
        <x:v>16.5</x:v>
      </x:c>
      <x:c r="H104" s="37" t="n">
        <x:f>IF(ISNUMBER(F104),F104-E104,"未計算")</x:f>
        <x:v>16.5</x:v>
      </x:c>
      <x:c r="I104" s="8" t="str">
        <x:v>S44</x:v>
      </x:c>
    </x:row>
    <x:row r="105" ht="42" customHeight="1">
      <x:c r="A105" s="8" t="str">
        <x:v>四国</x:v>
      </x:c>
      <x:c r="B105" s="8" t="str">
        <x:v>高圧</x:v>
      </x:c>
      <x:c r="C105" s="8" t="str">
        <x:v>予備電源</x:v>
      </x:c>
      <x:c r="D105" s="8" t="str">
        <x:v>円/kW（原表表記）</x:v>
      </x:c>
      <x:c r="E105" s="31" t="n">
        <x:v>121</x:v>
      </x:c>
      <x:c r="F105" s="31" t="n">
        <x:v>144.1</x:v>
      </x:c>
      <x:c r="G105" s="31" t="n">
        <x:v>23.1</x:v>
      </x:c>
      <x:c r="H105" s="37" t="n">
        <x:f>IF(ISNUMBER(F105),F105-E105,"未計算")</x:f>
        <x:v>23.099999999999994</x:v>
      </x:c>
      <x:c r="I105" s="8" t="str">
        <x:v>S44</x:v>
      </x:c>
    </x:row>
    <x:row r="106" ht="42" customHeight="1">
      <x:c r="A106" s="8" t="str">
        <x:v>九州</x:v>
      </x:c>
      <x:c r="B106" s="8" t="str">
        <x:v>高圧</x:v>
      </x:c>
      <x:c r="C106" s="8" t="str">
        <x:v>託送基本</x:v>
      </x:c>
      <x:c r="D106" s="8" t="str">
        <x:v>円/kW（原表表記）</x:v>
      </x:c>
      <x:c r="E106" s="31" t="n">
        <x:v>553.28</x:v>
      </x:c>
      <x:c r="F106" s="31" t="n">
        <x:v>740.52</x:v>
      </x:c>
      <x:c r="G106" s="31" t="n">
        <x:v>187.24</x:v>
      </x:c>
      <x:c r="H106" s="37" t="n">
        <x:f>IF(ISNUMBER(F106),F106-E106,"未計算")</x:f>
        <x:v>187.24</x:v>
      </x:c>
      <x:c r="I106" s="8" t="str">
        <x:v>S44</x:v>
      </x:c>
    </x:row>
    <x:row r="107" ht="42" customHeight="1">
      <x:c r="A107" s="8" t="str">
        <x:v>九州</x:v>
      </x:c>
      <x:c r="B107" s="8" t="str">
        <x:v>高圧</x:v>
      </x:c>
      <x:c r="C107" s="8" t="str">
        <x:v>託送従量</x:v>
      </x:c>
      <x:c r="D107" s="8" t="str">
        <x:v>円/kWh</x:v>
      </x:c>
      <x:c r="E107" s="31" t="n">
        <x:v>2.61</x:v>
      </x:c>
      <x:c r="F107" s="31" t="n">
        <x:v>2.57</x:v>
      </x:c>
      <x:c r="G107" s="31" t="n">
        <x:v>-0.04</x:v>
      </x:c>
      <x:c r="H107" s="37" t="n">
        <x:f>IF(ISNUMBER(F107),F107-E107,"未計算")</x:f>
        <x:v>-0.040000000000000036</x:v>
      </x:c>
      <x:c r="I107" s="8" t="str">
        <x:v>S44</x:v>
      </x:c>
    </x:row>
    <x:row r="108" ht="42" customHeight="1">
      <x:c r="A108" s="8" t="str">
        <x:v>九州</x:v>
      </x:c>
      <x:c r="B108" s="8" t="str">
        <x:v>高圧</x:v>
      </x:c>
      <x:c r="C108" s="8" t="str">
        <x:v>予備線</x:v>
      </x:c>
      <x:c r="D108" s="8" t="str">
        <x:v>円/kW（原表表記）</x:v>
      </x:c>
      <x:c r="E108" s="31" t="n">
        <x:v>84.66</x:v>
      </x:c>
      <x:c r="F108" s="31" t="n">
        <x:v>142.92</x:v>
      </x:c>
      <x:c r="G108" s="31" t="n">
        <x:v>58.26</x:v>
      </x:c>
      <x:c r="H108" s="37" t="n">
        <x:f>IF(ISNUMBER(F108),F108-E108,"未計算")</x:f>
        <x:v>58.25999999999999</x:v>
      </x:c>
      <x:c r="I108" s="8" t="str">
        <x:v>S44</x:v>
      </x:c>
    </x:row>
    <x:row r="109" ht="42" customHeight="1">
      <x:c r="A109" s="8" t="str">
        <x:v>九州</x:v>
      </x:c>
      <x:c r="B109" s="8" t="str">
        <x:v>高圧</x:v>
      </x:c>
      <x:c r="C109" s="8" t="str">
        <x:v>予備電源</x:v>
      </x:c>
      <x:c r="D109" s="8" t="str">
        <x:v>円/kW（原表表記）</x:v>
      </x:c>
      <x:c r="E109" s="31" t="n">
        <x:v>109</x:v>
      </x:c>
      <x:c r="F109" s="31" t="n">
        <x:v>178.46</x:v>
      </x:c>
      <x:c r="G109" s="31" t="n">
        <x:v>69.46</x:v>
      </x:c>
      <x:c r="H109" s="37" t="n">
        <x:f>IF(ISNUMBER(F109),F109-E109,"未計算")</x:f>
        <x:v>69.46000000000001</x:v>
      </x:c>
      <x:c r="I109" s="8" t="str">
        <x:v>S44</x:v>
      </x:c>
    </x:row>
    <x:row r="114" ht="42" customHeight="1">
      <x:c r="A114" s="38" t="str">
        <x:v>EG低圧：12/1以降の料金算定分。旧・新は税抜パラメータ。税込寄与は同一市場価格・税10%・銭丸め前の独自計算。LSは最低料金適用量の超過分のみ。基準単価とLS超過時単価を重複加算しない。</x:v>
      </x:c>
      <x:c r="B114" s="38"/>
      <x:c r="C114" s="38"/>
      <x:c r="D114" s="38"/>
      <x:c r="E114" s="38"/>
      <x:c r="F114" s="38"/>
      <x:c r="G114" s="38"/>
      <x:c r="H114" s="38"/>
      <x:c r="I114" s="38"/>
    </x:row>
    <x:row r="115" ht="42" customHeight="1">
      <x:c r="A115" s="38"/>
      <x:c r="B115" s="38"/>
      <x:c r="C115" s="38"/>
      <x:c r="D115" s="38"/>
      <x:c r="E115" s="38"/>
      <x:c r="F115" s="38"/>
      <x:c r="G115" s="38"/>
      <x:c r="H115" s="38"/>
      <x:c r="I115" s="38"/>
    </x:row>
    <x:row r="116" ht="42" customHeight="1">
      <x:c r="A116" s="8"/>
      <x:c r="B116" s="8"/>
      <x:c r="C116" s="8"/>
      <x:c r="D116" s="8"/>
      <x:c r="E116" s="8"/>
      <x:c r="F116" s="8"/>
      <x:c r="G116" s="8"/>
      <x:c r="H116" s="8"/>
      <x:c r="I116" s="8"/>
    </x:row>
    <x:row r="117" ht="48" customHeight="1">
      <x:c r="A117" s="40" t="str">
        <x:v>エリア</x:v>
      </x:c>
      <x:c r="B117" s="40" t="str">
        <x:v>対象区分</x:v>
      </x:c>
      <x:c r="C117" s="40" t="str">
        <x:v>対象量</x:v>
      </x:c>
      <x:c r="D117" s="40" t="str">
        <x:v>単位・税</x:v>
      </x:c>
      <x:c r="E117" s="40" t="str">
        <x:v>旧（公式）</x:v>
      </x:c>
      <x:c r="F117" s="40" t="str">
        <x:v>新（公式）</x:v>
      </x:c>
      <x:c r="G117" s="40" t="str">
        <x:v>新−旧（計算）</x:v>
      </x:c>
      <x:c r="H117" s="40" t="str">
        <x:v>税込寄与／丸め前</x:v>
      </x:c>
      <x:c r="I117" s="40" t="str">
        <x:v>旧／新 出典</x:v>
      </x:c>
    </x:row>
    <x:row r="118" ht="42" customHeight="1">
      <x:c r="A118" s="8" t="str">
        <x:v>北海道</x:v>
      </x:c>
      <x:c r="B118" s="8" t="str">
        <x:v>MM以外・基準単価</x:v>
      </x:c>
      <x:c r="C118" s="8" t="str">
        <x:v>月間使用電力量</x:v>
      </x:c>
      <x:c r="D118" s="8" t="str">
        <x:v>円/kWh・税抜</x:v>
      </x:c>
      <x:c r="E118" s="31" t="n">
        <x:v>11.74</x:v>
      </x:c>
      <x:c r="F118" s="31" t="n">
        <x:v>9.55</x:v>
      </x:c>
      <x:c r="G118" s="45" t="n">
        <x:f>F118-E118</x:f>
        <x:v>-2.1899999999999995</x:v>
      </x:c>
      <x:c r="H118" s="46" t="n">
        <x:f>-G118*(1+$E$147)</x:f>
        <x:v>2.409</x:v>
      </x:c>
      <x:c r="I118" s="8" t="str">
        <x:v>S51 / S48</x:v>
      </x:c>
    </x:row>
    <x:row r="119" ht="42" customHeight="1">
      <x:c r="A119" s="8" t="str">
        <x:v>東北</x:v>
      </x:c>
      <x:c r="B119" s="8" t="str">
        <x:v>MM以外・基準単価</x:v>
      </x:c>
      <x:c r="C119" s="8" t="str">
        <x:v>月間使用電力量</x:v>
      </x:c>
      <x:c r="D119" s="8" t="str">
        <x:v>円/kWh・税抜</x:v>
      </x:c>
      <x:c r="E119" s="31" t="n">
        <x:v>6.61</x:v>
      </x:c>
      <x:c r="F119" s="31" t="n">
        <x:v>4.65</x:v>
      </x:c>
      <x:c r="G119" s="45" t="n">
        <x:f>F119-E119</x:f>
        <x:v>-1.96</x:v>
      </x:c>
      <x:c r="H119" s="46" t="n">
        <x:f>-G119*(1+$E$147)</x:f>
        <x:v>2.156</x:v>
      </x:c>
      <x:c r="I119" s="8" t="str">
        <x:v>S51 / S48</x:v>
      </x:c>
    </x:row>
    <x:row r="120" ht="42" customHeight="1">
      <x:c r="A120" s="8" t="str">
        <x:v>東京</x:v>
      </x:c>
      <x:c r="B120" s="8" t="str">
        <x:v>MM以外・基準単価</x:v>
      </x:c>
      <x:c r="C120" s="8" t="str">
        <x:v>月間使用電力量</x:v>
      </x:c>
      <x:c r="D120" s="8" t="str">
        <x:v>円/kWh・税抜</x:v>
      </x:c>
      <x:c r="E120" s="31" t="n">
        <x:v>8.05</x:v>
      </x:c>
      <x:c r="F120" s="31" t="n">
        <x:v>6.91</x:v>
      </x:c>
      <x:c r="G120" s="45" t="n">
        <x:f>F120-E120</x:f>
        <x:v>-1.1400000000000006</x:v>
      </x:c>
      <x:c r="H120" s="46" t="n">
        <x:f>-G120*(1+$E$147)</x:f>
        <x:v>1.2540000000000007</x:v>
      </x:c>
      <x:c r="I120" s="8" t="str">
        <x:v>S51 / S48</x:v>
      </x:c>
    </x:row>
    <x:row r="121" ht="42" customHeight="1">
      <x:c r="A121" s="8" t="str">
        <x:v>中部</x:v>
      </x:c>
      <x:c r="B121" s="8" t="str">
        <x:v>MM以外・基準単価</x:v>
      </x:c>
      <x:c r="C121" s="8" t="str">
        <x:v>月間使用電力量</x:v>
      </x:c>
      <x:c r="D121" s="8" t="str">
        <x:v>円/kWh・税抜</x:v>
      </x:c>
      <x:c r="E121" s="31" t="n">
        <x:v>8.11</x:v>
      </x:c>
      <x:c r="F121" s="31" t="n">
        <x:v>6.3</x:v>
      </x:c>
      <x:c r="G121" s="45" t="n">
        <x:f>F121-E121</x:f>
        <x:v>-1.8099999999999996</x:v>
      </x:c>
      <x:c r="H121" s="46" t="n">
        <x:f>-G121*(1+$E$147)</x:f>
        <x:v>1.9909999999999997</x:v>
      </x:c>
      <x:c r="I121" s="8" t="str">
        <x:v>S51 / S48</x:v>
      </x:c>
    </x:row>
    <x:row r="122" ht="42" customHeight="1">
      <x:c r="A122" s="8" t="str">
        <x:v>北陸</x:v>
      </x:c>
      <x:c r="B122" s="8" t="str">
        <x:v>MM以外・基準単価</x:v>
      </x:c>
      <x:c r="C122" s="8" t="str">
        <x:v>月間使用電力量</x:v>
      </x:c>
      <x:c r="D122" s="8" t="str">
        <x:v>円/kWh・税抜</x:v>
      </x:c>
      <x:c r="E122" s="31" t="n">
        <x:v>4.62</x:v>
      </x:c>
      <x:c r="F122" s="31" t="n">
        <x:v>4.62</x:v>
      </x:c>
      <x:c r="G122" s="45" t="n">
        <x:f>F122-E122</x:f>
        <x:v>0</x:v>
      </x:c>
      <x:c r="H122" s="46" t="n">
        <x:f>-G122*(1+$E$147)</x:f>
        <x:v>0</x:v>
      </x:c>
      <x:c r="I122" s="8" t="str">
        <x:v>S51 / S48</x:v>
      </x:c>
    </x:row>
    <x:row r="123" ht="42" customHeight="1">
      <x:c r="A123" s="8" t="str">
        <x:v>関西</x:v>
      </x:c>
      <x:c r="B123" s="8" t="str">
        <x:v>MM以外・基準単価</x:v>
      </x:c>
      <x:c r="C123" s="8" t="str">
        <x:v>月間使用電力量</x:v>
      </x:c>
      <x:c r="D123" s="8" t="str">
        <x:v>円/kWh・税抜</x:v>
      </x:c>
      <x:c r="E123" s="31" t="n">
        <x:v>5.59</x:v>
      </x:c>
      <x:c r="F123" s="31" t="n">
        <x:v>4.18</x:v>
      </x:c>
      <x:c r="G123" s="45" t="n">
        <x:f>F123-E123</x:f>
        <x:v>-1.4100000000000001</x:v>
      </x:c>
      <x:c r="H123" s="46" t="n">
        <x:f>-G123*(1+$E$147)</x:f>
        <x:v>1.5510000000000004</x:v>
      </x:c>
      <x:c r="I123" s="8" t="str">
        <x:v>S51 / S48</x:v>
      </x:c>
    </x:row>
    <x:row r="124" ht="42" customHeight="1">
      <x:c r="A124" s="8" t="str">
        <x:v>中国</x:v>
      </x:c>
      <x:c r="B124" s="8" t="str">
        <x:v>MM以外・基準単価</x:v>
      </x:c>
      <x:c r="C124" s="8" t="str">
        <x:v>月間使用電力量</x:v>
      </x:c>
      <x:c r="D124" s="8" t="str">
        <x:v>円/kWh・税抜</x:v>
      </x:c>
      <x:c r="E124" s="31" t="n">
        <x:v>4.52</x:v>
      </x:c>
      <x:c r="F124" s="31" t="n">
        <x:v>3.17</x:v>
      </x:c>
      <x:c r="G124" s="45" t="n">
        <x:f>F124-E124</x:f>
        <x:v>-1.3499999999999996</x:v>
      </x:c>
      <x:c r="H124" s="46" t="n">
        <x:f>-G124*(1+$E$147)</x:f>
        <x:v>1.4849999999999997</x:v>
      </x:c>
      <x:c r="I124" s="8" t="str">
        <x:v>S51 / S48</x:v>
      </x:c>
    </x:row>
    <x:row r="125" ht="42" customHeight="1">
      <x:c r="A125" s="8" t="str">
        <x:v>四国</x:v>
      </x:c>
      <x:c r="B125" s="8" t="str">
        <x:v>MM以外・基準単価</x:v>
      </x:c>
      <x:c r="C125" s="8" t="str">
        <x:v>月間使用電力量</x:v>
      </x:c>
      <x:c r="D125" s="8" t="str">
        <x:v>円/kWh・税抜</x:v>
      </x:c>
      <x:c r="E125" s="31" t="n">
        <x:v>5.15</x:v>
      </x:c>
      <x:c r="F125" s="31" t="n">
        <x:v>3.4</x:v>
      </x:c>
      <x:c r="G125" s="45" t="n">
        <x:f>F125-E125</x:f>
        <x:v>-1.7500000000000004</x:v>
      </x:c>
      <x:c r="H125" s="46" t="n">
        <x:f>-G125*(1+$E$147)</x:f>
        <x:v>1.9250000000000007</x:v>
      </x:c>
      <x:c r="I125" s="8" t="str">
        <x:v>S51 / S48</x:v>
      </x:c>
    </x:row>
    <x:row r="126" ht="42" customHeight="1">
      <x:c r="A126" s="8" t="str">
        <x:v>九州</x:v>
      </x:c>
      <x:c r="B126" s="8" t="str">
        <x:v>MM以外・基準単価</x:v>
      </x:c>
      <x:c r="C126" s="8" t="str">
        <x:v>月間使用電力量</x:v>
      </x:c>
      <x:c r="D126" s="8" t="str">
        <x:v>円/kWh・税抜</x:v>
      </x:c>
      <x:c r="E126" s="31" t="n">
        <x:v>5.49</x:v>
      </x:c>
      <x:c r="F126" s="31" t="n">
        <x:v>3.81</x:v>
      </x:c>
      <x:c r="G126" s="45" t="n">
        <x:f>F126-E126</x:f>
        <x:v>-1.6800000000000002</x:v>
      </x:c>
      <x:c r="H126" s="46" t="n">
        <x:f>-G126*(1+$E$147)</x:f>
        <x:v>1.8480000000000003</x:v>
      </x:c>
      <x:c r="I126" s="8" t="str">
        <x:v>S51 / S48</x:v>
      </x:c>
    </x:row>
    <x:row r="127" ht="42" customHeight="1">
      <x:c r="A127" s="8" t="str">
        <x:v>北海道</x:v>
      </x:c>
      <x:c r="B127" s="8" t="str">
        <x:v>MM・基準単価</x:v>
      </x:c>
      <x:c r="C127" s="8" t="str">
        <x:v>月間使用電力量</x:v>
      </x:c>
      <x:c r="D127" s="8" t="str">
        <x:v>円/kWh・税抜</x:v>
      </x:c>
      <x:c r="E127" s="31" t="n">
        <x:v>8.19</x:v>
      </x:c>
      <x:c r="F127" s="31" t="n">
        <x:v>6</x:v>
      </x:c>
      <x:c r="G127" s="45" t="n">
        <x:f>F127-E127</x:f>
        <x:v>-2.1899999999999995</x:v>
      </x:c>
      <x:c r="H127" s="46" t="n">
        <x:f>-G127*(1+$E$147)</x:f>
        <x:v>2.409</x:v>
      </x:c>
      <x:c r="I127" s="8" t="str">
        <x:v>S53 / S50</x:v>
      </x:c>
    </x:row>
    <x:row r="128" ht="42" customHeight="1">
      <x:c r="A128" s="8" t="str">
        <x:v>東北</x:v>
      </x:c>
      <x:c r="B128" s="8" t="str">
        <x:v>MM・基準単価</x:v>
      </x:c>
      <x:c r="C128" s="8" t="str">
        <x:v>月間使用電力量</x:v>
      </x:c>
      <x:c r="D128" s="8" t="str">
        <x:v>円/kWh・税抜</x:v>
      </x:c>
      <x:c r="E128" s="31" t="n">
        <x:v>3.06</x:v>
      </x:c>
      <x:c r="F128" s="31" t="n">
        <x:v>1.1</x:v>
      </x:c>
      <x:c r="G128" s="45" t="n">
        <x:f>F128-E128</x:f>
        <x:v>-1.96</x:v>
      </x:c>
      <x:c r="H128" s="46" t="n">
        <x:f>-G128*(1+$E$147)</x:f>
        <x:v>2.156</x:v>
      </x:c>
      <x:c r="I128" s="8" t="str">
        <x:v>S53 / S50</x:v>
      </x:c>
    </x:row>
    <x:row r="129" ht="42" customHeight="1">
      <x:c r="A129" s="8" t="str">
        <x:v>東京</x:v>
      </x:c>
      <x:c r="B129" s="8" t="str">
        <x:v>MM・基準単価</x:v>
      </x:c>
      <x:c r="C129" s="8" t="str">
        <x:v>月間使用電力量</x:v>
      </x:c>
      <x:c r="D129" s="8" t="str">
        <x:v>円/kWh・税抜</x:v>
      </x:c>
      <x:c r="E129" s="31" t="n">
        <x:v>4.48</x:v>
      </x:c>
      <x:c r="F129" s="31" t="n">
        <x:v>3.34</x:v>
      </x:c>
      <x:c r="G129" s="45" t="n">
        <x:f>F129-E129</x:f>
        <x:v>-1.1400000000000006</x:v>
      </x:c>
      <x:c r="H129" s="46" t="n">
        <x:f>-G129*(1+$E$147)</x:f>
        <x:v>1.2540000000000007</x:v>
      </x:c>
      <x:c r="I129" s="8" t="str">
        <x:v>S53 / S50</x:v>
      </x:c>
    </x:row>
    <x:row r="130" ht="42" customHeight="1">
      <x:c r="A130" s="8" t="str">
        <x:v>中部</x:v>
      </x:c>
      <x:c r="B130" s="8" t="str">
        <x:v>MM・基準単価</x:v>
      </x:c>
      <x:c r="C130" s="8" t="str">
        <x:v>月間使用電力量</x:v>
      </x:c>
      <x:c r="D130" s="8" t="str">
        <x:v>円/kWh・税抜</x:v>
      </x:c>
      <x:c r="E130" s="31" t="n">
        <x:v>4.75</x:v>
      </x:c>
      <x:c r="F130" s="31" t="n">
        <x:v>2.94</x:v>
      </x:c>
      <x:c r="G130" s="45" t="n">
        <x:f>F130-E130</x:f>
        <x:v>-1.81</x:v>
      </x:c>
      <x:c r="H130" s="46" t="n">
        <x:f>-G130*(1+$E$147)</x:f>
        <x:v>1.9910000000000003</x:v>
      </x:c>
      <x:c r="I130" s="8" t="str">
        <x:v>S53 / S50</x:v>
      </x:c>
    </x:row>
    <x:row r="131" ht="42" customHeight="1">
      <x:c r="A131" s="8" t="str">
        <x:v>北陸</x:v>
      </x:c>
      <x:c r="B131" s="8" t="str">
        <x:v>MM・基準単価</x:v>
      </x:c>
      <x:c r="C131" s="8" t="str">
        <x:v>月間使用電力量</x:v>
      </x:c>
      <x:c r="D131" s="8" t="str">
        <x:v>円/kWh・税抜</x:v>
      </x:c>
      <x:c r="E131" s="31" t="n">
        <x:v>1.36</x:v>
      </x:c>
      <x:c r="F131" s="31" t="n">
        <x:v>1.36</x:v>
      </x:c>
      <x:c r="G131" s="45" t="n">
        <x:f>F131-E131</x:f>
        <x:v>0</x:v>
      </x:c>
      <x:c r="H131" s="46" t="n">
        <x:f>-G131*(1+$E$147)</x:f>
        <x:v>0</x:v>
      </x:c>
      <x:c r="I131" s="8" t="str">
        <x:v>S53 / S50</x:v>
      </x:c>
    </x:row>
    <x:row r="132" ht="42" customHeight="1">
      <x:c r="A132" s="8" t="str">
        <x:v>関西</x:v>
      </x:c>
      <x:c r="B132" s="8" t="str">
        <x:v>MM・基準単価</x:v>
      </x:c>
      <x:c r="C132" s="8" t="str">
        <x:v>月間使用電力量</x:v>
      </x:c>
      <x:c r="D132" s="8" t="str">
        <x:v>円/kWh・税抜</x:v>
      </x:c>
      <x:c r="E132" s="31" t="n">
        <x:v>2.27</x:v>
      </x:c>
      <x:c r="F132" s="31" t="n">
        <x:v>0.86</x:v>
      </x:c>
      <x:c r="G132" s="45" t="n">
        <x:f>F132-E132</x:f>
        <x:v>-1.4100000000000001</x:v>
      </x:c>
      <x:c r="H132" s="46" t="n">
        <x:f>-G132*(1+$E$147)</x:f>
        <x:v>1.5510000000000004</x:v>
      </x:c>
      <x:c r="I132" s="8" t="str">
        <x:v>S53 / S50</x:v>
      </x:c>
    </x:row>
    <x:row r="133" ht="42" customHeight="1">
      <x:c r="A133" s="8" t="str">
        <x:v>中国</x:v>
      </x:c>
      <x:c r="B133" s="8" t="str">
        <x:v>MM・基準単価</x:v>
      </x:c>
      <x:c r="C133" s="8" t="str">
        <x:v>月間使用電力量</x:v>
      </x:c>
      <x:c r="D133" s="8" t="str">
        <x:v>円/kWh・税抜</x:v>
      </x:c>
      <x:c r="E133" s="31" t="n">
        <x:v>1.16</x:v>
      </x:c>
      <x:c r="F133" s="31" t="n">
        <x:v>-0.19</x:v>
      </x:c>
      <x:c r="G133" s="45" t="n">
        <x:f>F133-E133</x:f>
        <x:v>-1.3499999999999999</x:v>
      </x:c>
      <x:c r="H133" s="46" t="n">
        <x:f>-G133*(1+$E$147)</x:f>
        <x:v>1.4849999999999999</x:v>
      </x:c>
      <x:c r="I133" s="8" t="str">
        <x:v>S53 / S50</x:v>
      </x:c>
    </x:row>
    <x:row r="134" ht="42" customHeight="1">
      <x:c r="A134" s="8" t="str">
        <x:v>四国</x:v>
      </x:c>
      <x:c r="B134" s="8" t="str">
        <x:v>MM・基準単価</x:v>
      </x:c>
      <x:c r="C134" s="8" t="str">
        <x:v>月間使用電力量</x:v>
      </x:c>
      <x:c r="D134" s="8" t="str">
        <x:v>円/kWh・税抜</x:v>
      </x:c>
      <x:c r="E134" s="31" t="n">
        <x:v>1.8</x:v>
      </x:c>
      <x:c r="F134" s="31" t="n">
        <x:v>0.05</x:v>
      </x:c>
      <x:c r="G134" s="45" t="n">
        <x:f>F134-E134</x:f>
        <x:v>-1.75</x:v>
      </x:c>
      <x:c r="H134" s="46" t="n">
        <x:f>-G134*(1+$E$147)</x:f>
        <x:v>1.9250000000000003</x:v>
      </x:c>
      <x:c r="I134" s="8" t="str">
        <x:v>S53 / S50</x:v>
      </x:c>
    </x:row>
    <x:row r="135" ht="42" customHeight="1">
      <x:c r="A135" s="8" t="str">
        <x:v>九州</x:v>
      </x:c>
      <x:c r="B135" s="8" t="str">
        <x:v>MM・基準単価</x:v>
      </x:c>
      <x:c r="C135" s="8" t="str">
        <x:v>月間使用電力量</x:v>
      </x:c>
      <x:c r="D135" s="8" t="str">
        <x:v>円/kWh・税抜</x:v>
      </x:c>
      <x:c r="E135" s="31" t="n">
        <x:v>2.09</x:v>
      </x:c>
      <x:c r="F135" s="31" t="n">
        <x:v>0.41</x:v>
      </x:c>
      <x:c r="G135" s="45" t="n">
        <x:f>F135-E135</x:f>
        <x:v>-1.68</x:v>
      </x:c>
      <x:c r="H135" s="46" t="n">
        <x:f>-G135*(1+$E$147)</x:f>
        <x:v>1.848</x:v>
      </x:c>
      <x:c r="I135" s="8" t="str">
        <x:v>S53 / S50</x:v>
      </x:c>
    </x:row>
    <x:row r="136" ht="42" customHeight="1">
      <x:c r="A136" s="8" t="str">
        <x:v>北海道</x:v>
      </x:c>
      <x:c r="B136" s="8" t="str">
        <x:v>LS・超過時従量単価</x:v>
      </x:c>
      <x:c r="C136" s="8" t="str">
        <x:v>最低料金適用電力量の超過分のみ</x:v>
      </x:c>
      <x:c r="D136" s="8" t="str">
        <x:v>円/kWh・税抜</x:v>
      </x:c>
      <x:c r="E136" s="31" t="n">
        <x:v>12.18</x:v>
      </x:c>
      <x:c r="F136" s="31" t="n">
        <x:v>14.37</x:v>
      </x:c>
      <x:c r="G136" s="45" t="n">
        <x:f>F136-E136</x:f>
        <x:v>2.1899999999999995</x:v>
      </x:c>
      <x:c r="H136" s="46" t="n">
        <x:f>G136*(1+$E$147)</x:f>
        <x:v>2.409</x:v>
      </x:c>
      <x:c r="I136" s="8" t="str">
        <x:v>S52 / S49</x:v>
      </x:c>
    </x:row>
    <x:row r="137" ht="42" customHeight="1">
      <x:c r="A137" s="8" t="str">
        <x:v>東北</x:v>
      </x:c>
      <x:c r="B137" s="8" t="str">
        <x:v>LS・超過時従量単価</x:v>
      </x:c>
      <x:c r="C137" s="8" t="str">
        <x:v>最低料金適用電力量の超過分のみ</x:v>
      </x:c>
      <x:c r="D137" s="8" t="str">
        <x:v>円/kWh・税抜</x:v>
      </x:c>
      <x:c r="E137" s="31" t="n">
        <x:v>12.8</x:v>
      </x:c>
      <x:c r="F137" s="31" t="n">
        <x:v>14.76</x:v>
      </x:c>
      <x:c r="G137" s="45" t="n">
        <x:f>F137-E137</x:f>
        <x:v>1.959999999999999</x:v>
      </x:c>
      <x:c r="H137" s="46" t="n">
        <x:f>G137*(1+$E$147)</x:f>
        <x:v>2.1559999999999993</x:v>
      </x:c>
      <x:c r="I137" s="8" t="str">
        <x:v>S52 / S49</x:v>
      </x:c>
    </x:row>
    <x:row r="138" ht="42" customHeight="1">
      <x:c r="A138" s="8" t="str">
        <x:v>東京</x:v>
      </x:c>
      <x:c r="B138" s="8" t="str">
        <x:v>LS・超過時従量単価</x:v>
      </x:c>
      <x:c r="C138" s="8" t="str">
        <x:v>最低料金適用電力量の超過分のみ</x:v>
      </x:c>
      <x:c r="D138" s="8" t="str">
        <x:v>円/kWh・税抜</x:v>
      </x:c>
      <x:c r="E138" s="31" t="n">
        <x:v>11.34</x:v>
      </x:c>
      <x:c r="F138" s="31" t="n">
        <x:v>12.48</x:v>
      </x:c>
      <x:c r="G138" s="45" t="n">
        <x:f>F138-E138</x:f>
        <x:v>1.1400000000000006</x:v>
      </x:c>
      <x:c r="H138" s="46" t="n">
        <x:f>G138*(1+$E$147)</x:f>
        <x:v>1.2540000000000007</x:v>
      </x:c>
      <x:c r="I138" s="8" t="str">
        <x:v>S52 / S49</x:v>
      </x:c>
    </x:row>
    <x:row r="139" ht="42" customHeight="1">
      <x:c r="A139" s="8" t="str">
        <x:v>中部</x:v>
      </x:c>
      <x:c r="B139" s="8" t="str">
        <x:v>LS・超過時従量単価</x:v>
      </x:c>
      <x:c r="C139" s="8" t="str">
        <x:v>最低料金適用電力量の超過分のみ</x:v>
      </x:c>
      <x:c r="D139" s="8" t="str">
        <x:v>円/kWh・税抜</x:v>
      </x:c>
      <x:c r="E139" s="31" t="n">
        <x:v>12.19</x:v>
      </x:c>
      <x:c r="F139" s="31" t="n">
        <x:v>14</x:v>
      </x:c>
      <x:c r="G139" s="45" t="n">
        <x:f>F139-E139</x:f>
        <x:v>1.8100000000000005</x:v>
      </x:c>
      <x:c r="H139" s="46" t="n">
        <x:f>G139*(1+$E$147)</x:f>
        <x:v>1.9910000000000008</x:v>
      </x:c>
      <x:c r="I139" s="8" t="str">
        <x:v>S52 / S49</x:v>
      </x:c>
    </x:row>
    <x:row r="140" ht="42" customHeight="1">
      <x:c r="A140" s="8" t="str">
        <x:v>北陸</x:v>
      </x:c>
      <x:c r="B140" s="8" t="str">
        <x:v>LS・超過時従量単価</x:v>
      </x:c>
      <x:c r="C140" s="8" t="str">
        <x:v>最低料金適用電力量の超過分のみ</x:v>
      </x:c>
      <x:c r="D140" s="8" t="str">
        <x:v>円/kWh・税抜</x:v>
      </x:c>
      <x:c r="E140" s="31" t="n">
        <x:v>11.21</x:v>
      </x:c>
      <x:c r="F140" s="31" t="n">
        <x:v>11.21</x:v>
      </x:c>
      <x:c r="G140" s="45" t="n">
        <x:f>F140-E140</x:f>
        <x:v>0</x:v>
      </x:c>
      <x:c r="H140" s="46" t="n">
        <x:f>G140*(1+$E$147)</x:f>
        <x:v>0</x:v>
      </x:c>
      <x:c r="I140" s="8" t="str">
        <x:v>S52 / S49</x:v>
      </x:c>
    </x:row>
    <x:row r="141" ht="42" customHeight="1">
      <x:c r="A141" s="8" t="str">
        <x:v>関西</x:v>
      </x:c>
      <x:c r="B141" s="8" t="str">
        <x:v>LS・超過時従量単価</x:v>
      </x:c>
      <x:c r="C141" s="8" t="str">
        <x:v>最低料金適用電力量の超過分のみ</x:v>
      </x:c>
      <x:c r="D141" s="8" t="str">
        <x:v>円/kWh・税抜</x:v>
      </x:c>
      <x:c r="E141" s="31" t="n">
        <x:v>11.93</x:v>
      </x:c>
      <x:c r="F141" s="31" t="n">
        <x:v>13.34</x:v>
      </x:c>
      <x:c r="G141" s="45" t="n">
        <x:f>F141-E141</x:f>
        <x:v>1.4100000000000001</x:v>
      </x:c>
      <x:c r="H141" s="46" t="n">
        <x:f>G141*(1+$E$147)</x:f>
        <x:v>1.5510000000000004</x:v>
      </x:c>
      <x:c r="I141" s="8" t="str">
        <x:v>S52 / S49</x:v>
      </x:c>
    </x:row>
    <x:row r="142" ht="42" customHeight="1">
      <x:c r="A142" s="8" t="str">
        <x:v>中国</x:v>
      </x:c>
      <x:c r="B142" s="8" t="str">
        <x:v>LS・超過時従量単価</x:v>
      </x:c>
      <x:c r="C142" s="8" t="str">
        <x:v>最低料金適用電力量の超過分のみ</x:v>
      </x:c>
      <x:c r="D142" s="8" t="str">
        <x:v>円/kWh・税抜</x:v>
      </x:c>
      <x:c r="E142" s="31" t="n">
        <x:v>13.26</x:v>
      </x:c>
      <x:c r="F142" s="31" t="n">
        <x:v>14.61</x:v>
      </x:c>
      <x:c r="G142" s="45" t="n">
        <x:f>F142-E142</x:f>
        <x:v>1.3499999999999996</x:v>
      </x:c>
      <x:c r="H142" s="46" t="n">
        <x:f>G142*(1+$E$147)</x:f>
        <x:v>1.4849999999999997</x:v>
      </x:c>
      <x:c r="I142" s="8" t="str">
        <x:v>S52 / S49</x:v>
      </x:c>
    </x:row>
    <x:row r="143" ht="42" customHeight="1">
      <x:c r="A143" s="8" t="str">
        <x:v>四国</x:v>
      </x:c>
      <x:c r="B143" s="8" t="str">
        <x:v>LS・超過時従量単価</x:v>
      </x:c>
      <x:c r="C143" s="8" t="str">
        <x:v>最低料金適用電力量の超過分のみ</x:v>
      </x:c>
      <x:c r="D143" s="8" t="str">
        <x:v>円/kWh・税抜</x:v>
      </x:c>
      <x:c r="E143" s="31" t="n">
        <x:v>13.02</x:v>
      </x:c>
      <x:c r="F143" s="31" t="n">
        <x:v>14.77</x:v>
      </x:c>
      <x:c r="G143" s="45" t="n">
        <x:f>F143-E143</x:f>
        <x:v>1.75</x:v>
      </x:c>
      <x:c r="H143" s="46" t="n">
        <x:f>G143*(1+$E$147)</x:f>
        <x:v>1.9250000000000003</x:v>
      </x:c>
      <x:c r="I143" s="8" t="str">
        <x:v>S52 / S49</x:v>
      </x:c>
    </x:row>
    <x:row r="144" ht="42" customHeight="1">
      <x:c r="A144" s="8" t="str">
        <x:v>九州</x:v>
      </x:c>
      <x:c r="B144" s="8" t="str">
        <x:v>LS・超過時従量単価</x:v>
      </x:c>
      <x:c r="C144" s="8" t="str">
        <x:v>最低料金適用電力量の超過分のみ</x:v>
      </x:c>
      <x:c r="D144" s="8" t="str">
        <x:v>円/kWh・税抜</x:v>
      </x:c>
      <x:c r="E144" s="31" t="n">
        <x:v>12.15</x:v>
      </x:c>
      <x:c r="F144" s="31" t="n">
        <x:v>13.83</x:v>
      </x:c>
      <x:c r="G144" s="45" t="n">
        <x:f>F144-E144</x:f>
        <x:v>1.6799999999999997</x:v>
      </x:c>
      <x:c r="H144" s="46" t="n">
        <x:f>G144*(1+$E$147)</x:f>
        <x:v>1.8479999999999999</x:v>
      </x:c>
      <x:c r="I144" s="8" t="str">
        <x:v>S52 / S49</x:v>
      </x:c>
    </x:row>
    <x:row r="145" ht="42" customHeight="1">
      <x:c r="A145" s="8"/>
      <x:c r="B145" s="8"/>
      <x:c r="C145" s="8"/>
      <x:c r="D145" s="8"/>
      <x:c r="E145" s="8"/>
      <x:c r="F145" s="8"/>
      <x:c r="G145" s="8"/>
      <x:c r="H145" s="8"/>
      <x:c r="I145" s="8"/>
    </x:row>
    <x:row r="147" ht="40" customHeight="1">
      <x:c r="A147" t="str">
        <x:v>税込寄与の税率（説明用）</x:v>
      </x:c>
      <x:c r="E147" s="43" t="n">
        <x:v>0.1</x:v>
      </x:c>
    </x:row>
    <x:row r="148" ht="40" customHeight="1"/>
    <x:row r="149" ht="40" customHeight="1">
      <x:c r="A149" t="str">
        <x:v>東京・MM以外の対象使用量 kWh（説明用）</x:v>
      </x:c>
      <x:c r="E149" s="48" t="n">
        <x:v>260</x:v>
      </x:c>
    </x:row>
    <x:row r="150" ht="40" customHeight="1">
      <x:c r="A150" t="str">
        <x:v>改定寄与 円（単価丸め前・月次請求差ではない）</x:v>
      </x:c>
      <x:c r="E150" s="49" t="n">
        <x:f>H120*E149</x:f>
        <x:v>326.0400000000002</x:v>
      </x:c>
    </x:row>
  </x:sheetData>
  <x:mergeCells>
    <x:mergeCell ref="A1:G2"/>
    <x:mergeCell ref="A3:G4"/>
    <x:mergeCell ref="A13:I14"/>
    <x:mergeCell ref="A35:I36"/>
    <x:mergeCell ref="A114:I115"/>
    <x:mergeCell ref="A149:D149"/>
    <x:mergeCell ref="A150:D150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23" hidden="0" customWidth="1"/>
    <x:col min="3" max="3" width="40" hidden="0" customWidth="1"/>
    <x:col min="4" max="4" width="20" hidden="0" customWidth="1"/>
    <x:col min="5" max="5" width="72" hidden="0" customWidth="1"/>
    <x:col min="6" max="6" width="40" hidden="0" customWidth="1"/>
  </x:cols>
  <x:sheetData>
    <x:row r="1" ht="26" customHeight="1">
      <x:c r="A1" s="5" t="str">
        <x:v>一次資料と確認範囲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7" t="str">
        <x:v>2026-10-16 AM JST ／ 20261016-AM-v5 ／ 発表日と取得日時を区別。取得失敗は旧確定値を保持。詳細はsources.csv。</x:v>
      </x:c>
      <x:c r="B3" s="7"/>
      <x:c r="C3" s="7"/>
      <x:c r="D3" s="7"/>
      <x:c r="E3" s="7"/>
      <x:c r="F3" s="7"/>
    </x:row>
    <x:row r="4" ht="26" customHeight="1">
      <x:c r="A4" s="7"/>
      <x:c r="B4" s="7"/>
      <x:c r="C4" s="7"/>
      <x:c r="D4" s="7"/>
      <x:c r="E4" s="7"/>
      <x:c r="F4" s="7"/>
    </x:row>
    <x:row r="5" ht="40" customHeight="1">
      <x:c r="A5" s="11" t="str">
        <x:v>ID</x:v>
      </x:c>
      <x:c r="B5" s="11" t="str">
        <x:v>発行主体</x:v>
      </x:c>
      <x:c r="C5" s="11" t="str">
        <x:v>資料</x:v>
      </x:c>
      <x:c r="D5" s="11" t="str">
        <x:v>公表日</x:v>
      </x:c>
      <x:c r="E5" s="11" t="str">
        <x:v>URL</x:v>
      </x:c>
      <x:c r="F5" s="11" t="str">
        <x:v>参照位置</x:v>
      </x:c>
    </x:row>
    <x:row r="6" ht="60" customHeight="1">
      <x:c r="A6" s="8" t="str">
        <x:v>S01</x:v>
      </x:c>
      <x:c r="B6" s="8" t="str">
        <x:v>北海道電力</x:v>
      </x:c>
      <x:c r="C6" s="8" t="str">
        <x:v>電気料金の見直しについて</x:v>
      </x:c>
      <x:c r="D6" s="8" t="str">
        <x:v>2026-09-25</x:v>
      </x:c>
      <x:c r="E6" s="8" t="str">
        <x:v>https://www.hepco.co.jp/wheeling_fee_revise/pdf/price_revise_261101.pdf</x:v>
      </x:c>
      <x:c r="F6" s="8" t="str">
        <x:v>pp.2,4,5：新旧単価・モデル</x:v>
      </x:c>
    </x:row>
    <x:row r="7" ht="60" customHeight="1">
      <x:c r="A7" s="8" t="str">
        <x:v>S02</x:v>
      </x:c>
      <x:c r="B7" s="8" t="str">
        <x:v>東北電力</x:v>
      </x:c>
      <x:c r="C7" s="8" t="str">
        <x:v>託送料金の変更に伴う電気料金の見直し</x:v>
      </x:c>
      <x:c r="D7" s="8" t="str">
        <x:v>2026-09-28</x:v>
      </x:c>
      <x:c r="E7" s="8" t="str">
        <x:v>https://www.tohoku-epco.co.jp/news/normal/1249044_2558.html</x:v>
      </x:c>
      <x:c r="F7" s="8" t="str">
        <x:v>低圧・高圧差額／制度の説明</x:v>
      </x:c>
    </x:row>
    <x:row r="8" ht="60" customHeight="1">
      <x:c r="A8" s="8" t="str">
        <x:v>S03</x:v>
      </x:c>
      <x:c r="B8" s="8" t="str">
        <x:v>東京電力EP</x:v>
      </x:c>
      <x:c r="C8" s="8" t="str">
        <x:v>規制料金見直しのお知らせ</x:v>
      </x:c>
      <x:c r="D8" s="8" t="str">
        <x:v>2026-09-29</x:v>
      </x:c>
      <x:c r="E8" s="8" t="str">
        <x:v>https://www.tepco.co.jp/ep/notice/pressrelease/2026/pdf/26x3201.pdf</x:v>
      </x:c>
      <x:c r="F8" s="8" t="str">
        <x:v>30A260kWhモデル・内訳</x:v>
      </x:c>
    </x:row>
    <x:row r="9" ht="60" customHeight="1">
      <x:c r="A9" s="8" t="str">
        <x:v>S04</x:v>
      </x:c>
      <x:c r="B9" s="8" t="str">
        <x:v>東京電力EP</x:v>
      </x:c>
      <x:c r="C9" s="8" t="str">
        <x:v>規制料金 新旧単価</x:v>
      </x:c>
      <x:c r="D9" s="8" t="str">
        <x:v>2026-09-29</x:v>
      </x:c>
      <x:c r="E9" s="8" t="str">
        <x:v>https://www.tepco.co.jp/ep/private/plan/pdf/20261101_teiatsu_minaoshi_kisei.pdf</x:v>
      </x:c>
      <x:c r="F9" s="8" t="str">
        <x:v>従量電灯B・低圧電力</x:v>
      </x:c>
    </x:row>
    <x:row r="10" ht="60" customHeight="1">
      <x:c r="A10" s="8" t="str">
        <x:v>S05</x:v>
      </x:c>
      <x:c r="B10" s="8" t="str">
        <x:v>中部電力ミライズ</x:v>
      </x:c>
      <x:c r="C10" s="8" t="str">
        <x:v>電気料金の見直し</x:v>
      </x:c>
      <x:c r="D10" s="8" t="str">
        <x:v>2026-09-29</x:v>
      </x:c>
      <x:c r="E10" s="8" t="str">
        <x:v>https://miraiz.chuden.co.jp/info/press/1218392_1938.html</x:v>
      </x:c>
      <x:c r="F10" s="8" t="str">
        <x:v>30A260kWhモデル</x:v>
      </x:c>
    </x:row>
    <x:row r="11" ht="60" customHeight="1">
      <x:c r="A11" s="8" t="str">
        <x:v>S06</x:v>
      </x:c>
      <x:c r="B11" s="8" t="str">
        <x:v>中部電力ミライズ</x:v>
      </x:c>
      <x:c r="C11" s="8" t="str">
        <x:v>低圧規制料金 新旧単価</x:v>
      </x:c>
      <x:c r="D11" s="8" t="str">
        <x:v>2026-09-29</x:v>
      </x:c>
      <x:c r="E11" s="8" t="str">
        <x:v>https://miraiz.chuden.co.jp/files/01/revision202611/revision202611_02.pdf</x:v>
      </x:c>
      <x:c r="F11" s="8" t="str">
        <x:v>従量電灯B・低圧電力</x:v>
      </x:c>
    </x:row>
    <x:row r="12" ht="60" customHeight="1">
      <x:c r="A12" s="8" t="str">
        <x:v>S07</x:v>
      </x:c>
      <x:c r="B12" s="8" t="str">
        <x:v>中部電力ミライズ</x:v>
      </x:c>
      <x:c r="C12" s="8" t="str">
        <x:v>高圧・特別高圧 新旧単価</x:v>
      </x:c>
      <x:c r="D12" s="8" t="str">
        <x:v>2026-09-29</x:v>
      </x:c>
      <x:c r="E12" s="8" t="str">
        <x:v>https://miraiz.chuden.co.jp/files/01/revision202611/revision202611_03.pdf</x:v>
      </x:c>
      <x:c r="F12" s="8" t="str">
        <x:v>高圧電力第2種L等</x:v>
      </x:c>
    </x:row>
    <x:row r="13" ht="60" customHeight="1">
      <x:c r="A13" s="8" t="str">
        <x:v>S08</x:v>
      </x:c>
      <x:c r="B13" s="8" t="str">
        <x:v>関西電力</x:v>
      </x:c>
      <x:c r="C13" s="8" t="str">
        <x:v>託送料金見直しに伴う電気料金見直し</x:v>
      </x:c>
      <x:c r="D13" s="8" t="str">
        <x:v>2026-09-29</x:v>
      </x:c>
      <x:c r="E13" s="8" t="str">
        <x:v>https://www.kepco.co.jp/corporate/pr/2026/pdf/20260929_3j.pdf</x:v>
      </x:c>
      <x:c r="F13" s="8" t="str">
        <x:v>pp.3–6：モデル・単価</x:v>
      </x:c>
    </x:row>
    <x:row r="14" ht="60" customHeight="1">
      <x:c r="A14" s="8" t="str">
        <x:v>S09</x:v>
      </x:c>
      <x:c r="B14" s="8" t="str">
        <x:v>中国電力</x:v>
      </x:c>
      <x:c r="C14" s="8" t="str">
        <x:v>電気料金メニュー等の見直し</x:v>
      </x:c>
      <x:c r="D14" s="8" t="str">
        <x:v>2026-09-28</x:v>
      </x:c>
      <x:c r="E14" s="8" t="str">
        <x:v>https://www.energia.co.jp/assets/press/2026/p20260928-1a.pdf</x:v>
      </x:c>
      <x:c r="F14" s="8" t="str">
        <x:v>需要側・発電側託送／モデル条件</x:v>
      </x:c>
    </x:row>
    <x:row r="15" ht="60" customHeight="1">
      <x:c r="A15" s="8" t="str">
        <x:v>S10</x:v>
      </x:c>
      <x:c r="B15" s="8" t="str">
        <x:v>四国電力</x:v>
      </x:c>
      <x:c r="C15" s="8" t="str">
        <x:v>低圧の電気料金の見直し</x:v>
      </x:c>
      <x:c r="D15" s="8" t="str">
        <x:v>確認時掲載</x:v>
      </x:c>
      <x:c r="E15" s="8" t="str">
        <x:v>https://www.yonden.co.jp/publish/page_37.html</x:v>
      </x:c>
      <x:c r="F15" s="8" t="str">
        <x:v>モデル・自由料金は11月検針以降</x:v>
      </x:c>
    </x:row>
    <x:row r="16" ht="60" customHeight="1">
      <x:c r="A16" s="8" t="str">
        <x:v>S11</x:v>
      </x:c>
      <x:c r="B16" s="8" t="str">
        <x:v>九州電力</x:v>
      </x:c>
      <x:c r="C16" s="8" t="str">
        <x:v>託送料金見直しを反映した新料金</x:v>
      </x:c>
      <x:c r="D16" s="8" t="str">
        <x:v>2026-09-28</x:v>
      </x:c>
      <x:c r="E16" s="8" t="str">
        <x:v>https://www.kyuden.co.jp/var/rev0/0923/5550/9d5isJPR.pdf</x:v>
      </x:c>
      <x:c r="F16" s="8" t="str">
        <x:v>30A250kWh、改定影響367円</x:v>
      </x:c>
    </x:row>
    <x:row r="17" ht="60" customHeight="1">
      <x:c r="A17" s="8" t="str">
        <x:v>S12</x:v>
      </x:c>
      <x:c r="B17" s="8" t="str">
        <x:v>沖縄電力</x:v>
      </x:c>
      <x:c r="C17" s="8" t="str">
        <x:v>電気料金の見直し</x:v>
      </x:c>
      <x:c r="D17" s="8" t="str">
        <x:v>2026-09-28</x:v>
      </x:c>
      <x:c r="E17" s="8" t="str">
        <x:v>https://www.okiden.co.jp/shared/pdf/news_release/2026/260928.pdf</x:v>
      </x:c>
      <x:c r="F17" s="8" t="str">
        <x:v>260kWhモデル590円</x:v>
      </x:c>
    </x:row>
    <x:row r="18" ht="60" customHeight="1">
      <x:c r="A18" s="8" t="str">
        <x:v>S13</x:v>
      </x:c>
      <x:c r="B18" s="8" t="str">
        <x:v>九州電力</x:v>
      </x:c>
      <x:c r="C18" s="8" t="str">
        <x:v>2026年11月分燃料費等調整単価</x:v>
      </x:c>
      <x:c r="D18" s="8" t="str">
        <x:v>2026-09-29</x:v>
      </x:c>
      <x:c r="E18" s="8" t="str">
        <x:v>https://www.kyuden.co.jp/press/2026/h260929-1.html</x:v>
      </x:c>
      <x:c r="F18" s="8" t="str">
        <x:v>前月差1239円・支援875円・改定366円</x:v>
      </x:c>
    </x:row>
    <x:row r="19" ht="60" customHeight="1">
      <x:c r="A19" s="8" t="str">
        <x:v>S14</x:v>
      </x:c>
      <x:c r="B19" s="8" t="str">
        <x:v>Looop</x:v>
      </x:c>
      <x:c r="C19" s="8" t="str">
        <x:v>改定後単価のお知らせ</x:v>
      </x:c>
      <x:c r="D19" s="8" t="str">
        <x:v>2026-09-24</x:v>
      </x:c>
      <x:c r="E19" s="8" t="str">
        <x:v>https://looop-denki.com/home/news/271948/</x:v>
      </x:c>
      <x:c r="F19" s="8" t="str">
        <x:v>東京電灯制度対応費+120.41円/kW月</x:v>
      </x:c>
    </x:row>
    <x:row r="20" ht="60" customHeight="1">
      <x:c r="A20" s="8" t="str">
        <x:v>S15</x:v>
      </x:c>
      <x:c r="B20" s="8" t="str">
        <x:v>エバーグリーン</x:v>
      </x:c>
      <x:c r="C20" s="8" t="str">
        <x:v>託送料金見直しに伴う料金改定</x:v>
      </x:c>
      <x:c r="D20" s="8" t="str">
        <x:v>2026-09-10</x:v>
      </x:c>
      <x:c r="E20" s="8" t="str">
        <x:v>https://www.egmkt.co.jp/newsroom/news/2026/10833/</x:v>
      </x:c>
      <x:c r="F20" s="8" t="str">
        <x:v>電源調達調整費への反映告知</x:v>
      </x:c>
    </x:row>
    <x:row r="21" ht="60" customHeight="1">
      <x:c r="A21" s="8" t="str">
        <x:v>S16</x:v>
      </x:c>
      <x:c r="B21" s="8" t="str">
        <x:v>U-POWER</x:v>
      </x:c>
      <x:c r="C21" s="8" t="str">
        <x:v>託送料金改定に伴う料金改定</x:v>
      </x:c>
      <x:c r="D21" s="8" t="str">
        <x:v>2026-09-11</x:v>
      </x:c>
      <x:c r="E21" s="8" t="str">
        <x:v>https://u-power.jp/news/2026/09/001625.html</x:v>
      </x:c>
      <x:c r="F21" s="8" t="str">
        <x:v>契約別反映・個別案内</x:v>
      </x:c>
    </x:row>
    <x:row r="22" ht="60" customHeight="1">
      <x:c r="A22" s="8" t="str">
        <x:v>S17</x:v>
      </x:c>
      <x:c r="B22" s="8" t="str">
        <x:v>丸紅新電力</x:v>
      </x:c>
      <x:c r="C22" s="8" t="str">
        <x:v>託送料金改定に伴う電気料金見直し</x:v>
      </x:c>
      <x:c r="D22" s="8" t="str">
        <x:v>2026-09-02</x:v>
      </x:c>
      <x:c r="E22" s="8" t="str">
        <x:v>https://denki.marubeni.co.jp/news/20260902_01/</x:v>
      </x:c>
      <x:c r="F22" s="8" t="str">
        <x:v>9エリア・各電圧</x:v>
      </x:c>
    </x:row>
    <x:row r="23" ht="60" customHeight="1">
      <x:c r="A23" s="8" t="str">
        <x:v>S18</x:v>
      </x:c>
      <x:c r="B23" s="8" t="str">
        <x:v>ジャパン電力</x:v>
      </x:c>
      <x:c r="C23" s="8" t="str">
        <x:v>託送サービス変動相当額</x:v>
      </x:c>
      <x:c r="D23" s="8" t="str">
        <x:v>確認時掲載</x:v>
      </x:c>
      <x:c r="E23" s="8" t="str">
        <x:v>https://japaden.jp/wheeling-service-adjustment/</x:v>
      </x:c>
      <x:c r="F23" s="8" t="str">
        <x:v>12月利用分＝11月検針日〜12月検針日前日。みなし条件でkWh換算</x:v>
      </x:c>
    </x:row>
    <x:row r="24" ht="60" customHeight="1">
      <x:c r="A24" s="8" t="str">
        <x:v>S19</x:v>
      </x:c>
      <x:c r="B24" s="8" t="str">
        <x:v>送配電網協議会</x:v>
      </x:c>
      <x:c r="C24" s="8" t="str">
        <x:v>収入の見通し変更承認申請</x:v>
      </x:c>
      <x:c r="D24" s="8" t="str">
        <x:v>2026-07-10</x:v>
      </x:c>
      <x:c r="E24" s="8" t="str">
        <x:v>https://www.tdgc.jp/information/2026/07/10_1730.html</x:v>
      </x:c>
      <x:c r="F24" s="8" t="str">
        <x:v>8社申請・5か年費用</x:v>
      </x:c>
    </x:row>
    <x:row r="25" ht="60" customHeight="1">
      <x:c r="A25" s="8" t="str">
        <x:v>S20</x:v>
      </x:c>
      <x:c r="B25" s="8" t="str">
        <x:v>関西送配電</x:v>
      </x:c>
      <x:c r="C25" s="8" t="str">
        <x:v>収入の見通し変更承認</x:v>
      </x:c>
      <x:c r="D25" s="8" t="str">
        <x:v>2026-09-04</x:v>
      </x:c>
      <x:c r="E25" s="8" t="str">
        <x:v>https://www.kansai-td.co.jp/new-consignment-fee/20260904_revenue-cap.html</x:v>
      </x:c>
      <x:c r="F25" s="8" t="str">
        <x:v>期中調整・残存期間</x:v>
      </x:c>
    </x:row>
    <x:row r="26" ht="60" customHeight="1">
      <x:c r="A26" s="8" t="str">
        <x:v>S21</x:v>
      </x:c>
      <x:c r="B26" s="8" t="str">
        <x:v>中部電力ミライズ</x:v>
      </x:c>
      <x:c r="C26" s="8" t="str">
        <x:v>算定誤りに伴う電気料金返金</x:v>
      </x:c>
      <x:c r="D26" s="8" t="str">
        <x:v>2026-09-29</x:v>
      </x:c>
      <x:c r="E26" s="8" t="str">
        <x:v>https://miraiz.chuden.co.jp/info/press/1218393_1938.html</x:v>
      </x:c>
      <x:c r="F26" s="8" t="str">
        <x:v>過去料金の訂正・返金</x:v>
      </x:c>
    </x:row>
    <x:row r="27" ht="60" customHeight="1">
      <x:c r="A27" s="8" t="str">
        <x:v>S22</x:v>
      </x:c>
      <x:c r="B27" s="8" t="str">
        <x:v>中部電力ミライズ</x:v>
      </x:c>
      <x:c r="C27" s="8" t="str">
        <x:v>返金案内の訂正</x:v>
      </x:c>
      <x:c r="D27" s="8" t="str">
        <x:v>2026-09-29</x:v>
      </x:c>
      <x:c r="E27" s="8" t="str">
        <x:v>https://miraiz.chuden.co.jp/info/press/1218410_1938.html</x:v>
      </x:c>
      <x:c r="F27" s="8" t="str">
        <x:v>期間表記の訂正</x:v>
      </x:c>
    </x:row>
    <x:row r="28" ht="60" customHeight="1">
      <x:c r="A28" s="8" t="str">
        <x:v>S23</x:v>
      </x:c>
      <x:c r="B28" s="8" t="str">
        <x:v>関西電力</x:v>
      </x:c>
      <x:c r="C28" s="8" t="str">
        <x:v>高圧・特別高圧2026年11月見直し</x:v>
      </x:c>
      <x:c r="D28" s="8" t="str">
        <x:v>確認時掲載</x:v>
      </x:c>
      <x:c r="E28" s="8" t="str">
        <x:v>https://biz.kepco.jp/elec/kaitei202611/</x:v>
      </x:c>
      <x:c r="F28" s="8" t="str">
        <x:v>燃料費調整の算定方式変更・契約更新</x:v>
      </x:c>
    </x:row>
    <x:row r="29" ht="60" customHeight="1">
      <x:c r="A29" s="8" t="str">
        <x:v>S24</x:v>
      </x:c>
      <x:c r="B29" s="8" t="str">
        <x:v>エネがえる</x:v>
      </x:c>
      <x:c r="C29" s="8" t="str">
        <x:v>Biz：需要・料金不明時の入力</x:v>
      </x:c>
      <x:c r="D29" s="8" t="str">
        <x:v>確認時掲載</x:v>
      </x:c>
      <x:c r="E29" s="8" t="str">
        <x:v>https://faq.enegaeru.com/ja/articles/17189216</x:v>
      </x:c>
      <x:c r="F29" s="8" t="str">
        <x:v>需要粒度・カスタム料金・60分集約の留意点</x:v>
      </x:c>
    </x:row>
    <x:row r="30" ht="60" customHeight="1">
      <x:c r="A30" s="8" t="str">
        <x:v>S25</x:v>
      </x:c>
      <x:c r="B30" s="8" t="str">
        <x:v>エネがえる</x:v>
      </x:c>
      <x:c r="C30" s="8" t="str">
        <x:v>エネがえるBiz 操作ガイド</x:v>
      </x:c>
      <x:c r="D30" s="8" t="str">
        <x:v>確認時掲載</x:v>
      </x:c>
      <x:c r="E30" s="8" t="str">
        <x:v>https://biz.enegaeru.com/blog/pvsimulationmanual</x:v>
      </x:c>
      <x:c r="F30" s="8" t="str">
        <x:v>需要実績・自家消費シミュレーション</x:v>
      </x:c>
    </x:row>
    <x:row r="31" ht="60" customHeight="1">
      <x:c r="A31" s="8" t="str">
        <x:v>S26</x:v>
      </x:c>
      <x:c r="B31" s="8" t="str">
        <x:v>東京電力EP</x:v>
      </x:c>
      <x:c r="C31" s="8" t="str">
        <x:v>2026年11月低圧料金見直し</x:v>
      </x:c>
      <x:c r="D31" s="8" t="str">
        <x:v>2026-09-29</x:v>
      </x:c>
      <x:c r="E31" s="8" t="str">
        <x:v>https://www.tepco.co.jp/ep/private/plan/teiatsu_minaoshi_2026.html</x:v>
      </x:c>
      <x:c r="F31" s="8" t="str">
        <x:v>対象エリア・プラン別案内</x:v>
      </x:c>
    </x:row>
    <x:row r="32" ht="60" customHeight="1">
      <x:c r="A32" s="8" t="str">
        <x:v>S27</x:v>
      </x:c>
      <x:c r="B32" s="8" t="str">
        <x:v>中部電力ミライズ</x:v>
      </x:c>
      <x:c r="C32" s="8" t="str">
        <x:v>発電側課金算定誤り</x:v>
      </x:c>
      <x:c r="D32" s="8" t="str">
        <x:v>2026-09-10</x:v>
      </x:c>
      <x:c r="E32" s="8" t="str">
        <x:v>https://miraiz.chuden.co.jp/info/press/1218293_1938.html</x:v>
      </x:c>
      <x:c r="F32" s="8" t="str">
        <x:v>501億円→474億円、差27億円</x:v>
      </x:c>
    </x:row>
    <x:row r="33" ht="60" customHeight="1">
      <x:c r="A33" s="8" t="str">
        <x:v>S28</x:v>
      </x:c>
      <x:c r="B33" s="8" t="str">
        <x:v>エネがえる</x:v>
      </x:c>
      <x:c r="C33" s="8" t="str">
        <x:v>更新対象の既存記事</x:v>
      </x:c>
      <x:c r="D33" s="8" t="str">
        <x:v>2026-08-25</x:v>
      </x:c>
      <x:c r="E33" s="8" t="str">
        <x:v>https://www.enegaeru.com/2026-wheeling-charge-repricing</x:v>
      </x:c>
      <x:c r="F33" s="8" t="str">
        <x:v>8月試算との位置づけ比較</x:v>
      </x:c>
    </x:row>
    <x:row r="34" ht="60" customHeight="1">
      <x:c r="A34" s="8" t="str">
        <x:v>S29</x:v>
      </x:c>
      <x:c r="B34" s="8" t="str">
        <x:v>U-POWER</x:v>
      </x:c>
      <x:c r="C34" s="8" t="str">
        <x:v>【続報】託送料金の改定に伴う当社電気料金の見直し</x:v>
      </x:c>
      <x:c r="D34" s="8" t="str">
        <x:v>2026-09-30</x:v>
      </x:c>
      <x:c r="E34" s="8" t="str">
        <x:v>https://u-power.jp/news/2026/09/001627.html</x:v>
      </x:c>
      <x:c r="F34" s="8" t="str">
        <x:v>項目1〜5：適用・対象プラン・8エリア・税込託送単価16組</x:v>
      </x:c>
    </x:row>
    <x:row r="35" ht="90" customHeight="1">
      <x:c r="A35" s="8" t="str">
        <x:v>S30</x:v>
      </x:c>
      <x:c r="B35" s="8" t="str">
        <x:v>丸紅新電力</x:v>
      </x:c>
      <x:c r="C35" s="8" t="str">
        <x:v>関西・九州の高圧・特別高圧約款変更</x:v>
      </x:c>
      <x:c r="D35" s="8" t="str">
        <x:v>2026-09-29</x:v>
      </x:c>
      <x:c r="E35" s="8" t="str">
        <x:v>https://denki.marubeni.co.jp/news/20260929_01/</x:v>
      </x:c>
      <x:c r="F35" s="8" t="str">
        <x:v>変更概要・効力発生11/1・11月計量日以降使用分</x:v>
      </x:c>
    </x:row>
    <x:row r="36" ht="90" customHeight="1">
      <x:c r="A36" s="8" t="str">
        <x:v>S31</x:v>
      </x:c>
      <x:c r="B36" s="8" t="str">
        <x:v>丸紅新電力</x:v>
      </x:c>
      <x:c r="C36" s="8" t="str">
        <x:v>2026年11月分燃料費調整・低圧</x:v>
      </x:c>
      <x:c r="D36" s="8" t="str">
        <x:v>2026-10-02</x:v>
      </x:c>
      <x:c r="E36" s="8" t="str">
        <x:v>https://denki.marubeni.co.jp/news/20261002_01/</x:v>
      </x:c>
      <x:c r="F36" s="8" t="str">
        <x:v>11月単価公表通知</x:v>
      </x:c>
    </x:row>
    <x:row r="37" ht="90" customHeight="1">
      <x:c r="A37" s="8" t="str">
        <x:v>S32</x:v>
      </x:c>
      <x:c r="B37" s="8" t="str">
        <x:v>丸紅新電力</x:v>
      </x:c>
      <x:c r="C37" s="8" t="str">
        <x:v>2026年11月分燃料費等調整・高圧/特別高圧</x:v>
      </x:c>
      <x:c r="D37" s="8" t="str">
        <x:v>2026-10-02</x:v>
      </x:c>
      <x:c r="E37" s="8" t="str">
        <x:v>https://denki.marubeni.co.jp/news/20261002_02/</x:v>
      </x:c>
      <x:c r="F37" s="8" t="str">
        <x:v>公表通知。PDFの未確定欄を優先</x:v>
      </x:c>
    </x:row>
    <x:row r="38" ht="90" customHeight="1">
      <x:c r="A38" s="8" t="str">
        <x:v>S33</x:v>
      </x:c>
      <x:c r="B38" s="8" t="str">
        <x:v>丸紅新電力</x:v>
      </x:c>
      <x:c r="C38" s="8" t="str">
        <x:v>燃料費調整額・低圧</x:v>
      </x:c>
      <x:c r="D38" s="8" t="str">
        <x:v>確認時掲載</x:v>
      </x:c>
      <x:c r="E38" s="8" t="str">
        <x:v>https://denki.marubeni.co.jp/agreement/adjust_home/</x:v>
      </x:c>
      <x:c r="F38" s="8" t="str">
        <x:v>最新PDFへのリンク。検索キャッシュは10月のためHTTP原本で確認</x:v>
      </x:c>
    </x:row>
    <x:row r="39" ht="90" customHeight="1">
      <x:c r="A39" s="8" t="str">
        <x:v>S34</x:v>
      </x:c>
      <x:c r="B39" s="8" t="str">
        <x:v>丸紅新電力</x:v>
      </x:c>
      <x:c r="C39" s="8" t="str">
        <x:v>燃料費等調整額・高圧/特別高圧</x:v>
      </x:c>
      <x:c r="D39" s="8" t="str">
        <x:v>確認時掲載</x:v>
      </x:c>
      <x:c r="E39" s="8" t="str">
        <x:v>https://denki.marubeni.co.jp/agreement/adjust_biz/</x:v>
      </x:c>
      <x:c r="F39" s="8" t="str">
        <x:v>調整費目と最新PDF</x:v>
      </x:c>
    </x:row>
    <x:row r="40" ht="90" customHeight="1">
      <x:c r="A40" s="8" t="str">
        <x:v>S35</x:v>
      </x:c>
      <x:c r="B40" s="8" t="str">
        <x:v>丸紅新電力</x:v>
      </x:c>
      <x:c r="C40" s="8" t="str">
        <x:v>2026年11月燃料費等調整単価・高圧/特別高圧</x:v>
      </x:c>
      <x:c r="D40" s="8" t="str">
        <x:v>2026-10-02公表通知</x:v>
      </x:c>
      <x:c r="E40" s="8" t="str">
        <x:v>https://denki.marubeni.co.jp/wp-content/uploads/2026/09/k_nencho202611-1.pdf</x:v>
      </x:c>
      <x:c r="F40" s="8" t="str">
        <x:v>pp.1–3。市場価格等未確定欄・東京計量日区分・旧約款を区別</x:v>
      </x:c>
    </x:row>
    <x:row r="41" ht="90" customHeight="1">
      <x:c r="A41" s="8" t="str">
        <x:v>S36</x:v>
      </x:c>
      <x:c r="B41" s="8" t="str">
        <x:v>丸紅新電力</x:v>
      </x:c>
      <x:c r="C41" s="8" t="str">
        <x:v>関西 高圧/特別高圧約款 2026年11月1日実施</x:v>
      </x:c>
      <x:c r="D41" s="8" t="str">
        <x:v>2026-09-29掲載</x:v>
      </x:c>
      <x:c r="E41" s="8" t="str">
        <x:v>https://denki.marubeni.co.jp/wp-content/uploads/2026/09/06_kansai_20261101.pdf</x:v>
      </x:c>
      <x:c r="F41" s="8" t="str">
        <x:v>別紙1・適用期間。施行日と計量期間は別</x:v>
      </x:c>
    </x:row>
    <x:row r="42" ht="90" customHeight="1">
      <x:c r="A42" s="8" t="str">
        <x:v>S37</x:v>
      </x:c>
      <x:c r="B42" s="8" t="str">
        <x:v>丸紅新電力</x:v>
      </x:c>
      <x:c r="C42" s="8" t="str">
        <x:v>九州 高圧/特別高圧約款 2026年11月1日実施</x:v>
      </x:c>
      <x:c r="D42" s="8" t="str">
        <x:v>2026-09-29掲載</x:v>
      </x:c>
      <x:c r="E42" s="8" t="str">
        <x:v>https://denki.marubeni.co.jp/wp-content/uploads/2026/09/09_kyusyu_20261101.pdf</x:v>
      </x:c>
      <x:c r="F42" s="8" t="str">
        <x:v>別紙1・適用期間</x:v>
      </x:c>
    </x:row>
    <x:row r="43" ht="90" customHeight="1">
      <x:c r="A43" s="8" t="str">
        <x:v>S38</x:v>
      </x:c>
      <x:c r="B43" s="8" t="str">
        <x:v>丸紅新電力</x:v>
      </x:c>
      <x:c r="C43" s="8" t="str">
        <x:v>関西 高圧/特別高圧約款 2026年4月1日実施</x:v>
      </x:c>
      <x:c r="D43" s="8" t="str">
        <x:v>2026-03-02掲載</x:v>
      </x:c>
      <x:c r="E43" s="8" t="str">
        <x:v>https://denki.marubeni.co.jp/wp-content/uploads/2026/02/06_kansai_20260401.pdf</x:v>
      </x:c>
      <x:c r="F43" s="8" t="str">
        <x:v>旧版・別紙1。将来版と区別</x:v>
      </x:c>
    </x:row>
    <x:row r="44" ht="90" customHeight="1">
      <x:c r="A44" s="8" t="str">
        <x:v>S39</x:v>
      </x:c>
      <x:c r="B44" s="8" t="str">
        <x:v>丸紅新電力</x:v>
      </x:c>
      <x:c r="C44" s="8" t="str">
        <x:v>九州 高圧/特別高圧約款 2026年4月1日実施</x:v>
      </x:c>
      <x:c r="D44" s="8" t="str">
        <x:v>2026-03-02掲載</x:v>
      </x:c>
      <x:c r="E44" s="8" t="str">
        <x:v>https://denki.marubeni.co.jp/wp-content/uploads/2026/02/09_kyusyu_20260401.pdf</x:v>
      </x:c>
      <x:c r="F44" s="8" t="str">
        <x:v>旧版・別紙1。将来版と区別</x:v>
      </x:c>
    </x:row>
    <x:row r="45" ht="90" customHeight="1">
      <x:c r="A45" s="8" t="str">
        <x:v>S40</x:v>
      </x:c>
      <x:c r="B45" s="8" t="str">
        <x:v>丸紅新電力</x:v>
      </x:c>
      <x:c r="C45" s="8" t="str">
        <x:v>2026年11月燃料費調整単価・低圧</x:v>
      </x:c>
      <x:c r="D45" s="8" t="str">
        <x:v>2026-10-02公表通知</x:v>
      </x:c>
      <x:c r="E45" s="8" t="str">
        <x:v>https://denki.marubeni.co.jp/wp-content/uploads/2026/09/t_nencho202611.pdf</x:v>
      </x:c>
      <x:c r="F45" s="8" t="str">
        <x:v>p.1。10/11月税込単価・最低使用量部分・支援を分離</x:v>
      </x:c>
    </x:row>
    <x:row r="46" ht="90" customHeight="1">
      <x:c r="A46" s="8" t="str">
        <x:v>S41</x:v>
      </x:c>
      <x:c r="B46" s="8" t="str">
        <x:v>U-POWER</x:v>
      </x:c>
      <x:c r="C46" s="8" t="str">
        <x:v>独自燃調スタンダードプランの新規受付開始</x:v>
      </x:c>
      <x:c r="D46" s="8" t="str">
        <x:v>2026-10-01</x:v>
      </x:c>
      <x:c r="E46" s="8" t="str">
        <x:v>https://u-power.jp/news/2026/10/001631.html</x:v>
      </x:c>
      <x:c r="F46" s="8" t="str">
        <x:v>高圧/特別高圧・関東/中部・通年電力量単価と独自燃調</x:v>
      </x:c>
    </x:row>
    <x:row r="47" ht="90" customHeight="1">
      <x:c r="A47" s="8" t="str">
        <x:v>S42</x:v>
      </x:c>
      <x:c r="B47" s="8" t="str">
        <x:v>U-POWER</x:v>
      </x:c>
      <x:c r="C47" s="8" t="str">
        <x:v>台風第25号災害特別措置</x:v>
      </x:c>
      <x:c r="D47" s="8" t="str">
        <x:v>2026-10-02</x:v>
      </x:c>
      <x:c r="E47" s="8" t="str">
        <x:v>https://u-power.jp/news/2026/10/001635.html</x:v>
      </x:c>
      <x:c r="F47" s="8" t="str">
        <x:v>申出制。適用日表記に9/20と9/21の差があり確認待ち</x:v>
      </x:c>
    </x:row>
    <x:row r="48" ht="100" customHeight="1">
      <x:c r="A48" s="8" t="str">
        <x:v>S43</x:v>
      </x:c>
      <x:c r="B48" s="8" t="str">
        <x:v>エバーグリーン・マーケティング</x:v>
      </x:c>
      <x:c r="C48" s="8" t="str">
        <x:v>正式な託送単価の公表と適用開始条件</x:v>
      </x:c>
      <x:c r="D48" s="8" t="str">
        <x:v>2026-10-07</x:v>
      </x:c>
      <x:c r="E48" s="8" t="str">
        <x:v>https://www.egmkt.co.jp/newsroom/news/2026/10989/</x:v>
      </x:c>
      <x:c r="F48" s="8" t="str">
        <x:v>高圧・特高。1日検針11月分／分散検針12月分。個別料金は11月中旬案内予定</x:v>
      </x:c>
    </x:row>
    <x:row r="49" ht="100" customHeight="1">
      <x:c r="A49" s="8" t="str">
        <x:v>S44</x:v>
      </x:c>
      <x:c r="B49" s="8" t="str">
        <x:v>エバーグリーン・マーケティング</x:v>
      </x:c>
      <x:c r="C49" s="8" t="str">
        <x:v>現行および改定後の託送料金単価ならびに改定額一覧</x:v>
      </x:c>
      <x:c r="D49" s="8" t="str">
        <x:v>2026-10-07掲載（S43添付）</x:v>
      </x:c>
      <x:c r="E49" s="8" t="str">
        <x:v>https://www.egmkt.co.jp/info/takusozougen202611.pdf</x:v>
      </x:c>
      <x:c r="F49" s="8" t="str">
        <x:v>p.1。税込、9エリア×2電圧×4費目。北陸の将来値は未公表</x:v>
      </x:c>
    </x:row>
    <x:row r="50" ht="100" customHeight="1">
      <x:c r="A50" s="8" t="str">
        <x:v>S45</x:v>
      </x:c>
      <x:c r="B50" s="8" t="str">
        <x:v>日本電力</x:v>
      </x:c>
      <x:c r="C50" s="8" t="str">
        <x:v>託送料金変更等に伴う電気料金単価の見直し</x:v>
      </x:c>
      <x:c r="D50" s="8" t="str">
        <x:v>2026-10-08</x:v>
      </x:c>
      <x:c r="E50" s="8" t="str">
        <x:v>https://nihondenryoku.co.jp/topics/detail.php?id=1024000027</x:v>
      </x:c>
      <x:c r="F50" s="8" t="str">
        <x:v>9エリア、11月1日以降使用分。個別単価の掲載なし</x:v>
      </x:c>
    </x:row>
    <x:row r="51" ht="100" customHeight="1">
      <x:c r="A51" s="8" t="str">
        <x:v>S46</x:v>
      </x:c>
      <x:c r="B51" s="8" t="str">
        <x:v>エバーグリーン・リテイリング</x:v>
      </x:c>
      <x:c r="C51" s="8" t="str">
        <x:v>低圧：電源調達調整費等の見直し</x:v>
      </x:c>
      <x:c r="D51" s="8" t="str">
        <x:v>2026-10-15</x:v>
      </x:c>
      <x:c r="E51" s="8" t="str">
        <x:v>https://www.egmkt.co.jp/newsroom/news/2026/11019/</x:v>
      </x:c>
      <x:c r="F51" s="8" t="str">
        <x:v>対象プラン・改定日・8エリア3表</x:v>
      </x:c>
    </x:row>
    <x:row r="52" ht="100" customHeight="1">
      <x:c r="A52" s="8" t="str">
        <x:v>S47</x:v>
      </x:c>
      <x:c r="B52" s="8" t="str">
        <x:v>エバーグリーン・リテイリング</x:v>
      </x:c>
      <x:c r="C52" s="8" t="str">
        <x:v>電気供給約款ダウンロード・現行と将来版</x:v>
      </x:c>
      <x:c r="D52" s="8" t="str">
        <x:v>PDF・ページ更新日は未公表（10/16初観測）</x:v>
      </x:c>
      <x:c r="E52" s="8" t="str">
        <x:v>https://www.egmkt.co.jp/download/</x:v>
      </x:c>
      <x:c r="F52" s="8" t="str">
        <x:v>2026/12/1～と～2026/11/30の版区分</x:v>
      </x:c>
    </x:row>
    <x:row r="53" ht="100" customHeight="1">
      <x:c r="A53" s="8" t="str">
        <x:v>S48</x:v>
      </x:c>
      <x:c r="B53" s="8" t="str">
        <x:v>エバーグリーン・リテイリング</x:v>
      </x:c>
      <x:c r="C53" s="8" t="str">
        <x:v>MP/AP・KH約款 2026年12月1日実施</x:v>
      </x:c>
      <x:c r="D53" s="8" t="str">
        <x:v>PDF・ページ更新日は未公表（10/16初観測）</x:v>
      </x:c>
      <x:c r="E53" s="8" t="str">
        <x:v>https://www.egmkt.co.jp/download/pdf/EGR_ALL_T%EF%BC%86C_20261201.pdf</x:v>
      </x:c>
      <x:c r="F53" s="8" t="str">
        <x:v>pp.24–25：基準単価・税・検針期間・全量算定</x:v>
      </x:c>
    </x:row>
    <x:row r="54" ht="100" customHeight="1">
      <x:c r="A54" s="8" t="str">
        <x:v>S49</x:v>
      </x:c>
      <x:c r="B54" s="8" t="str">
        <x:v>エバーグリーン・リテイリング</x:v>
      </x:c>
      <x:c r="C54" s="8" t="str">
        <x:v>LS約款 2026年12月1日実施</x:v>
      </x:c>
      <x:c r="D54" s="8" t="str">
        <x:v>PDF・ページ更新日は未公表（10/16初観測）</x:v>
      </x:c>
      <x:c r="E54" s="8" t="str">
        <x:v>https://www.egmkt.co.jp/download/pdf/EGR_LS_T%EF%BC%86C_20261201.pdf</x:v>
      </x:c>
      <x:c r="F54" s="8" t="str">
        <x:v>pp.23–24：超過時単価・超過量のみ算定</x:v>
      </x:c>
    </x:row>
    <x:row r="55" ht="100" customHeight="1">
      <x:c r="A55" s="8" t="str">
        <x:v>S50</x:v>
      </x:c>
      <x:c r="B55" s="8" t="str">
        <x:v>エバーグリーン・リテイリング</x:v>
      </x:c>
      <x:c r="C55" s="8" t="str">
        <x:v>MM約款 2026年12月1日実施</x:v>
      </x:c>
      <x:c r="D55" s="8" t="str">
        <x:v>PDF・ページ更新日は未公表（10/16初観測）</x:v>
      </x:c>
      <x:c r="E55" s="8" t="str">
        <x:v>https://www.egmkt.co.jp/download/pdf/EGR_MM_T%EF%BC%86C_20261201.pdf</x:v>
      </x:c>
      <x:c r="F55" s="8" t="str">
        <x:v>pp.24–25：基準単価・税・適用期間</x:v>
      </x:c>
    </x:row>
    <x:row r="56" ht="100" customHeight="1">
      <x:c r="A56" s="8" t="str">
        <x:v>S51</x:v>
      </x:c>
      <x:c r="B56" s="8" t="str">
        <x:v>エバーグリーン・リテイリング</x:v>
      </x:c>
      <x:c r="C56" s="8" t="str">
        <x:v>MP/AP・KH約款 2025年12月9日実施（旧）</x:v>
      </x:c>
      <x:c r="D56" s="8" t="str">
        <x:v>PDF・ページ更新日は未公表（10/16初観測）</x:v>
      </x:c>
      <x:c r="E56" s="8" t="str">
        <x:v>https://www.egmkt.co.jp/download/pdf/EGR_ALL_T%EF%BC%86C_20251209.pdf</x:v>
      </x:c>
      <x:c r="F56" s="8" t="str">
        <x:v>pp.24–25：旧基準単価・算定式</x:v>
      </x:c>
    </x:row>
    <x:row r="57" ht="100" customHeight="1">
      <x:c r="A57" s="8" t="str">
        <x:v>S52</x:v>
      </x:c>
      <x:c r="B57" s="8" t="str">
        <x:v>エバーグリーン・リテイリング</x:v>
      </x:c>
      <x:c r="C57" s="8" t="str">
        <x:v>LS約款 2025年12月9日実施（旧）</x:v>
      </x:c>
      <x:c r="D57" s="8" t="str">
        <x:v>PDF・ページ更新日は未公表（10/16初観測）</x:v>
      </x:c>
      <x:c r="E57" s="8" t="str">
        <x:v>https://www.egmkt.co.jp/download/pdf/EGR_LS_T%EF%BC%86C_20251209.pdf</x:v>
      </x:c>
      <x:c r="F57" s="8" t="str">
        <x:v>pp.23–24：旧超過時従量単価</x:v>
      </x:c>
    </x:row>
    <x:row r="58" ht="100" customHeight="1">
      <x:c r="A58" s="8" t="str">
        <x:v>S53</x:v>
      </x:c>
      <x:c r="B58" s="8" t="str">
        <x:v>エバーグリーン・リテイリング</x:v>
      </x:c>
      <x:c r="C58" s="8" t="str">
        <x:v>MM約款 2026年4月1日実施（旧）</x:v>
      </x:c>
      <x:c r="D58" s="8" t="str">
        <x:v>PDF・ページ更新日は未公表（10/16初観測）</x:v>
      </x:c>
      <x:c r="E58" s="8" t="str">
        <x:v>https://www.egmkt.co.jp/download/pdf/EGR_MM_T%EF%BC%86C_20260401.pdf</x:v>
      </x:c>
      <x:c r="F58" s="8" t="str">
        <x:v>pp.24–25：旧MM基準単価</x:v>
      </x:c>
    </x:row>
    <x:row r="59" ht="100" customHeight="1">
      <x:c r="A59" s="8" t="str">
        <x:v>S54</x:v>
      </x:c>
      <x:c r="B59" s="8" t="str">
        <x:v>エバーグリーン・リテイリング</x:v>
      </x:c>
      <x:c r="C59" s="8" t="str">
        <x:v>SZ約款 2026年12月1日実施</x:v>
      </x:c>
      <x:c r="D59" s="8" t="str">
        <x:v>PDF・ページ更新日は未公表（10/16初観測）</x:v>
      </x:c>
      <x:c r="E59" s="8" t="str">
        <x:v>https://www.egmkt.co.jp/download/pdf/EGR_SZ_T%EF%BC%86C_20261201.pdf</x:v>
      </x:c>
      <x:c r="F59" s="8" t="str">
        <x:v>pp.23–24：基準単価・算定式</x:v>
      </x:c>
    </x:row>
  </x:sheetData>
  <x:mergeCells>
    <x:mergeCell ref="A1:F2"/>
    <x:mergeCell ref="A3:F4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29" hidden="0" customWidth="1"/>
    <x:col min="4" max="4" width="29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26" hidden="0" customWidth="1"/>
    <x:col min="12" max="12" width="15" hidden="0" customWidth="1"/>
  </x:cols>
  <x:sheetData>
    <x:row r="1" ht="34" customHeight="1">
      <x:c r="A1" s="27" t="str">
        <x:v>丸紅新電力｜10月→11月の燃料費等調整</x:v>
      </x:c>
      <x:c r="B1" s="27"/>
      <x:c r="C1" s="27"/>
      <x:c r="D1" s="27"/>
      <x:c r="E1" s="27"/>
      <x:c r="F1" s="27"/>
      <x:c r="G1" s="27"/>
      <x:c r="H1" s="27"/>
      <x:c r="I1" s="27"/>
      <x:c r="J1" s="27"/>
      <x:c r="K1" s="27"/>
      <x:c r="L1" s="27"/>
    </x:row>
    <x:row r="2" ht="34" customHeight="1">
      <x:c r="A2" s="27"/>
      <x:c r="B2" s="27"/>
      <x:c r="C2" s="27"/>
      <x:c r="D2" s="27"/>
      <x:c r="E2" s="27"/>
      <x:c r="F2" s="27"/>
      <x:c r="G2" s="27"/>
      <x:c r="H2" s="27"/>
      <x:c r="I2" s="27"/>
      <x:c r="J2" s="27"/>
      <x:c r="K2" s="27"/>
      <x:c r="L2" s="27"/>
    </x:row>
    <x:row r="3" ht="34" customHeight="1">
      <x:c r="A3" s="28" t="str">
        <x:v>20261016-AM-v5 ／ 月次単価は10/3版から変更なし。EG低圧の12月算定パラメータは新電力動向に別掲。月次請求差と混同しない。</x:v>
      </x:c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</x:row>
    <x:row r="4" ht="34" customHeight="1">
      <x:c r="A4" s="28"/>
      <x:c r="B4" s="28"/>
      <x:c r="C4" s="28"/>
      <x:c r="D4" s="28"/>
      <x:c r="E4" s="28"/>
      <x:c r="F4" s="28"/>
      <x:c r="G4" s="28"/>
      <x:c r="H4" s="28"/>
      <x:c r="I4" s="28"/>
      <x:c r="J4" s="28"/>
      <x:c r="K4" s="28"/>
      <x:c r="L4" s="28"/>
    </x:row>
    <x:row r="5" ht="34" customHeight="1">
      <x:c r="A5" s="8"/>
      <x:c r="B5" s="8"/>
      <x:c r="C5" s="8"/>
      <x:c r="D5" s="8"/>
      <x:c r="E5" s="8"/>
      <x:c r="F5" s="8"/>
      <x:c r="G5" s="8"/>
      <x:c r="H5" s="8"/>
      <x:c r="I5" s="8"/>
      <x:c r="J5" s="8"/>
      <x:c r="K5" s="8"/>
      <x:c r="L5" s="8"/>
    </x:row>
    <x:row r="6" ht="46" customHeight="1">
      <x:c r="A6" s="30" t="str">
        <x:v>エリア</x:v>
      </x:c>
      <x:c r="B6" s="30" t="str">
        <x:v>電圧</x:v>
      </x:c>
      <x:c r="C6" s="30" t="str">
        <x:v>対象プラン・約款</x:v>
      </x:c>
      <x:c r="D6" s="30" t="str">
        <x:v>費目・単位</x:v>
      </x:c>
      <x:c r="E6" s="30" t="str">
        <x:v>10月 支援前</x:v>
      </x:c>
      <x:c r="F6" s="30" t="str">
        <x:v>10月 支援額</x:v>
      </x:c>
      <x:c r="G6" s="30" t="str">
        <x:v>10月 支援後</x:v>
      </x:c>
      <x:c r="H6" s="30" t="str">
        <x:v>11月 公表単価</x:v>
      </x:c>
      <x:c r="I6" s="30" t="str">
        <x:v>燃調変化（計算）</x:v>
      </x:c>
      <x:c r="J6" s="30" t="str">
        <x:v>月次差（計算）</x:v>
      </x:c>
      <x:c r="K6" s="30" t="str">
        <x:v>値の状態</x:v>
      </x:c>
      <x:c r="L6" s="30" t="str">
        <x:v>出典</x:v>
      </x:c>
    </x:row>
    <x:row r="7" ht="65" customHeight="1">
      <x:c r="A7" s="8" t="str">
        <x:v>北海道</x:v>
      </x:c>
      <x:c r="B7" s="8" t="str">
        <x:v>低圧</x:v>
      </x:c>
      <x:c r="C7" s="8" t="str">
        <x:v>全プラン共通</x:v>
      </x:c>
      <x:c r="D7" s="8" t="str">
        <x:v>1kWhにつき / 円/kWh</x:v>
      </x:c>
      <x:c r="E7" s="31" t="n">
        <x:v>-4.54</x:v>
      </x:c>
      <x:c r="F7" s="31" t="n">
        <x:v>3.5</x:v>
      </x:c>
      <x:c r="G7" s="31" t="n">
        <x:f>E7-F7</x:f>
        <x:v>-8.04</x:v>
      </x:c>
      <x:c r="H7" s="31" t="n">
        <x:v>-4.54</x:v>
      </x:c>
      <x:c r="I7" s="32" t="n">
        <x:f>IF(ISNUMBER(H7),H7-E7,"未計算")</x:f>
        <x:v>0</x:v>
      </x:c>
      <x:c r="J7" s="32" t="n">
        <x:f>IF(ISNUMBER(H7),H7-G7,"未計算")</x:f>
        <x:v>3.499999999999999</x:v>
      </x:c>
      <x:c r="K7" s="8" t="str">
        <x:v>公式単価／差額は独自計算</x:v>
      </x:c>
      <x:c r="L7" s="8" t="str">
        <x:v>S40</x:v>
      </x:c>
    </x:row>
    <x:row r="8" ht="65" customHeight="1">
      <x:c r="A8" s="8" t="str">
        <x:v>東北</x:v>
      </x:c>
      <x:c r="B8" s="8" t="str">
        <x:v>低圧</x:v>
      </x:c>
      <x:c r="C8" s="8" t="str">
        <x:v>全プラン共通</x:v>
      </x:c>
      <x:c r="D8" s="8" t="str">
        <x:v>1kWhにつき / 円/kWh</x:v>
      </x:c>
      <x:c r="E8" s="31" t="n">
        <x:v>-6.64</x:v>
      </x:c>
      <x:c r="F8" s="31" t="n">
        <x:v>3.5</x:v>
      </x:c>
      <x:c r="G8" s="31" t="n">
        <x:f>E8-F8</x:f>
        <x:v>-10.14</x:v>
      </x:c>
      <x:c r="H8" s="31" t="n">
        <x:v>-6.29</x:v>
      </x:c>
      <x:c r="I8" s="32" t="n">
        <x:f>IF(ISNUMBER(H8),H8-E8,"未計算")</x:f>
        <x:v>0.34999999999999964</x:v>
      </x:c>
      <x:c r="J8" s="32" t="n">
        <x:f>IF(ISNUMBER(H8),H8-G8,"未計算")</x:f>
        <x:v>3.8500000000000005</x:v>
      </x:c>
      <x:c r="K8" s="8" t="str">
        <x:v>公式単価／差額は独自計算</x:v>
      </x:c>
      <x:c r="L8" s="8" t="str">
        <x:v>S40</x:v>
      </x:c>
    </x:row>
    <x:row r="9" ht="65" customHeight="1">
      <x:c r="A9" s="8" t="str">
        <x:v>東京</x:v>
      </x:c>
      <x:c r="B9" s="8" t="str">
        <x:v>低圧</x:v>
      </x:c>
      <x:c r="C9" s="8" t="str">
        <x:v>全プラン共通</x:v>
      </x:c>
      <x:c r="D9" s="8" t="str">
        <x:v>1kWhにつき / 円/kWh</x:v>
      </x:c>
      <x:c r="E9" s="31" t="n">
        <x:v>-5.8</x:v>
      </x:c>
      <x:c r="F9" s="31" t="n">
        <x:v>3.5</x:v>
      </x:c>
      <x:c r="G9" s="31" t="n">
        <x:f>E9-F9</x:f>
        <x:v>-9.3</x:v>
      </x:c>
      <x:c r="H9" s="31" t="n">
        <x:v>-5.33</x:v>
      </x:c>
      <x:c r="I9" s="32" t="n">
        <x:f>IF(ISNUMBER(H9),H9-E9,"未計算")</x:f>
        <x:v>0.46999999999999975</x:v>
      </x:c>
      <x:c r="J9" s="32" t="n">
        <x:f>IF(ISNUMBER(H9),H9-G9,"未計算")</x:f>
        <x:v>3.9700000000000006</x:v>
      </x:c>
      <x:c r="K9" s="8" t="str">
        <x:v>公式単価／差額は独自計算</x:v>
      </x:c>
      <x:c r="L9" s="8" t="str">
        <x:v>S40</x:v>
      </x:c>
    </x:row>
    <x:row r="10" ht="65" customHeight="1">
      <x:c r="A10" s="8" t="str">
        <x:v>中部</x:v>
      </x:c>
      <x:c r="B10" s="8" t="str">
        <x:v>低圧</x:v>
      </x:c>
      <x:c r="C10" s="8" t="str">
        <x:v>全プラン共通</x:v>
      </x:c>
      <x:c r="D10" s="8" t="str">
        <x:v>1kWhにつき / 円/kWh</x:v>
      </x:c>
      <x:c r="E10" s="31" t="n">
        <x:v>3.59</x:v>
      </x:c>
      <x:c r="F10" s="31" t="n">
        <x:v>3.5</x:v>
      </x:c>
      <x:c r="G10" s="31" t="n">
        <x:f>E10-F10</x:f>
        <x:v>0.08999999999999986</x:v>
      </x:c>
      <x:c r="H10" s="31" t="n">
        <x:v>4.31</x:v>
      </x:c>
      <x:c r="I10" s="32" t="n">
        <x:f>IF(ISNUMBER(H10),H10-E10,"未計算")</x:f>
        <x:v>0.7199999999999998</x:v>
      </x:c>
      <x:c r="J10" s="32" t="n">
        <x:f>IF(ISNUMBER(H10),H10-G10,"未計算")</x:f>
        <x:v>4.22</x:v>
      </x:c>
      <x:c r="K10" s="8" t="str">
        <x:v>公式単価／差額は独自計算</x:v>
      </x:c>
      <x:c r="L10" s="8" t="str">
        <x:v>S40</x:v>
      </x:c>
    </x:row>
    <x:row r="11" ht="65" customHeight="1">
      <x:c r="A11" s="8" t="str">
        <x:v>北陸</x:v>
      </x:c>
      <x:c r="B11" s="8" t="str">
        <x:v>低圧</x:v>
      </x:c>
      <x:c r="C11" s="8" t="str">
        <x:v>全プラン共通</x:v>
      </x:c>
      <x:c r="D11" s="8" t="str">
        <x:v>1kWhにつき / 円/kWh</x:v>
      </x:c>
      <x:c r="E11" s="31" t="n">
        <x:v>-6.32</x:v>
      </x:c>
      <x:c r="F11" s="31" t="n">
        <x:v>3.5</x:v>
      </x:c>
      <x:c r="G11" s="31" t="n">
        <x:f>E11-F11</x:f>
        <x:v>-9.82</x:v>
      </x:c>
      <x:c r="H11" s="31" t="n">
        <x:v>-6.19</x:v>
      </x:c>
      <x:c r="I11" s="32" t="n">
        <x:f>IF(ISNUMBER(H11),H11-E11,"未計算")</x:f>
        <x:v>0.1299999999999999</x:v>
      </x:c>
      <x:c r="J11" s="32" t="n">
        <x:f>IF(ISNUMBER(H11),H11-G11,"未計算")</x:f>
        <x:v>3.63</x:v>
      </x:c>
      <x:c r="K11" s="8" t="str">
        <x:v>公式単価／差額は独自計算</x:v>
      </x:c>
      <x:c r="L11" s="8" t="str">
        <x:v>S40</x:v>
      </x:c>
    </x:row>
    <x:row r="12" ht="65" customHeight="1">
      <x:c r="A12" s="8" t="str">
        <x:v>九州</x:v>
      </x:c>
      <x:c r="B12" s="8" t="str">
        <x:v>低圧</x:v>
      </x:c>
      <x:c r="C12" s="8" t="str">
        <x:v>全プラン共通</x:v>
      </x:c>
      <x:c r="D12" s="8" t="str">
        <x:v>1kWhにつき / 円/kWh</x:v>
      </x:c>
      <x:c r="E12" s="31" t="n">
        <x:v>2.44</x:v>
      </x:c>
      <x:c r="F12" s="31" t="n">
        <x:v>3.5</x:v>
      </x:c>
      <x:c r="G12" s="31" t="n">
        <x:f>E12-F12</x:f>
        <x:v>-1.06</x:v>
      </x:c>
      <x:c r="H12" s="31" t="n">
        <x:v>2.63</x:v>
      </x:c>
      <x:c r="I12" s="32" t="n">
        <x:f>IF(ISNUMBER(H12),H12-E12,"未計算")</x:f>
        <x:v>0.18999999999999995</x:v>
      </x:c>
      <x:c r="J12" s="32" t="n">
        <x:f>IF(ISNUMBER(H12),H12-G12,"未計算")</x:f>
        <x:v>3.69</x:v>
      </x:c>
      <x:c r="K12" s="8" t="str">
        <x:v>公式単価／差額は独自計算</x:v>
      </x:c>
      <x:c r="L12" s="8" t="str">
        <x:v>S40</x:v>
      </x:c>
    </x:row>
    <x:row r="13" ht="65" customHeight="1">
      <x:c r="A13" s="8" t="str">
        <x:v>関西</x:v>
      </x:c>
      <x:c r="B13" s="8" t="str">
        <x:v>低圧</x:v>
      </x:c>
      <x:c r="C13" s="8" t="str">
        <x:v>従量電灯A</x:v>
      </x:c>
      <x:c r="D13" s="8" t="str">
        <x:v>最初の15kWhまでの燃調 / 円/契約月</x:v>
      </x:c>
      <x:c r="E13" s="31" t="n">
        <x:v>65.34</x:v>
      </x:c>
      <x:c r="F13" s="31" t="n">
        <x:v>52.5</x:v>
      </x:c>
      <x:c r="G13" s="31" t="n">
        <x:f>E13-F13</x:f>
        <x:v>12.840000000000003</x:v>
      </x:c>
      <x:c r="H13" s="31" t="n">
        <x:v>71.28</x:v>
      </x:c>
      <x:c r="I13" s="32" t="n">
        <x:f>IF(ISNUMBER(H13),H13-E13,"未計算")</x:f>
        <x:v>5.939999999999998</x:v>
      </x:c>
      <x:c r="J13" s="32" t="n">
        <x:f>IF(ISNUMBER(H13),H13-G13,"未計算")</x:f>
        <x:v>58.44</x:v>
      </x:c>
      <x:c r="K13" s="8" t="str">
        <x:v>公式単価／差額は独自計算</x:v>
      </x:c>
      <x:c r="L13" s="8" t="str">
        <x:v>S40</x:v>
      </x:c>
    </x:row>
    <x:row r="14" ht="65" customHeight="1">
      <x:c r="A14" s="8" t="str">
        <x:v>関西</x:v>
      </x:c>
      <x:c r="B14" s="8" t="str">
        <x:v>低圧</x:v>
      </x:c>
      <x:c r="C14" s="8" t="str">
        <x:v>従量電灯A</x:v>
      </x:c>
      <x:c r="D14" s="8" t="str">
        <x:v>15kWh超の燃調 / 円/kWh</x:v>
      </x:c>
      <x:c r="E14" s="31" t="n">
        <x:v>4.36</x:v>
      </x:c>
      <x:c r="F14" s="31" t="n">
        <x:v>3.5</x:v>
      </x:c>
      <x:c r="G14" s="31" t="n">
        <x:f>E14-F14</x:f>
        <x:v>0.8600000000000003</x:v>
      </x:c>
      <x:c r="H14" s="31" t="n">
        <x:v>4.75</x:v>
      </x:c>
      <x:c r="I14" s="32" t="n">
        <x:f>IF(ISNUMBER(H14),H14-E14,"未計算")</x:f>
        <x:v>0.3899999999999997</x:v>
      </x:c>
      <x:c r="J14" s="32" t="n">
        <x:f>IF(ISNUMBER(H14),H14-G14,"未計算")</x:f>
        <x:v>3.8899999999999997</x:v>
      </x:c>
      <x:c r="K14" s="8" t="str">
        <x:v>公式単価／差額は独自計算</x:v>
      </x:c>
      <x:c r="L14" s="8" t="str">
        <x:v>S40</x:v>
      </x:c>
    </x:row>
    <x:row r="15" ht="65" customHeight="1">
      <x:c r="A15" s="8" t="str">
        <x:v>関西</x:v>
      </x:c>
      <x:c r="B15" s="8" t="str">
        <x:v>低圧</x:v>
      </x:c>
      <x:c r="C15" s="8" t="str">
        <x:v>従量電灯A以外</x:v>
      </x:c>
      <x:c r="D15" s="8" t="str">
        <x:v>1kWhにつき / 円/kWh</x:v>
      </x:c>
      <x:c r="E15" s="31" t="n">
        <x:v>4.36</x:v>
      </x:c>
      <x:c r="F15" s="31" t="n">
        <x:v>3.5</x:v>
      </x:c>
      <x:c r="G15" s="31" t="n">
        <x:f>E15-F15</x:f>
        <x:v>0.8600000000000003</x:v>
      </x:c>
      <x:c r="H15" s="31" t="n">
        <x:v>4.75</x:v>
      </x:c>
      <x:c r="I15" s="32" t="n">
        <x:f>IF(ISNUMBER(H15),H15-E15,"未計算")</x:f>
        <x:v>0.3899999999999997</x:v>
      </x:c>
      <x:c r="J15" s="32" t="n">
        <x:f>IF(ISNUMBER(H15),H15-G15,"未計算")</x:f>
        <x:v>3.8899999999999997</x:v>
      </x:c>
      <x:c r="K15" s="8" t="str">
        <x:v>公式単価／差額は独自計算</x:v>
      </x:c>
      <x:c r="L15" s="8" t="str">
        <x:v>S40</x:v>
      </x:c>
    </x:row>
    <x:row r="16" ht="65" customHeight="1">
      <x:c r="A16" s="8" t="str">
        <x:v>中国</x:v>
      </x:c>
      <x:c r="B16" s="8" t="str">
        <x:v>低圧</x:v>
      </x:c>
      <x:c r="C16" s="8" t="str">
        <x:v>従量電灯A</x:v>
      </x:c>
      <x:c r="D16" s="8" t="str">
        <x:v>最初の15kWhまでの燃調 / 円/契約月</x:v>
      </x:c>
      <x:c r="E16" s="31" t="n">
        <x:v>-119.13</x:v>
      </x:c>
      <x:c r="F16" s="31" t="n">
        <x:v>52.5</x:v>
      </x:c>
      <x:c r="G16" s="31" t="n">
        <x:f>E16-F16</x:f>
        <x:v>-171.63</x:v>
      </x:c>
      <x:c r="H16" s="31" t="n">
        <x:v>-116.02</x:v>
      </x:c>
      <x:c r="I16" s="32" t="n">
        <x:f>IF(ISNUMBER(H16),H16-E16,"未計算")</x:f>
        <x:v>3.1099999999999994</x:v>
      </x:c>
      <x:c r="J16" s="32" t="n">
        <x:f>IF(ISNUMBER(H16),H16-G16,"未計算")</x:f>
        <x:v>55.61</x:v>
      </x:c>
      <x:c r="K16" s="8" t="str">
        <x:v>公式単価／差額は独自計算</x:v>
      </x:c>
      <x:c r="L16" s="8" t="str">
        <x:v>S40</x:v>
      </x:c>
    </x:row>
    <x:row r="17" ht="65" customHeight="1">
      <x:c r="A17" s="8" t="str">
        <x:v>中国</x:v>
      </x:c>
      <x:c r="B17" s="8" t="str">
        <x:v>低圧</x:v>
      </x:c>
      <x:c r="C17" s="8" t="str">
        <x:v>従量電灯A</x:v>
      </x:c>
      <x:c r="D17" s="8" t="str">
        <x:v>15kWh超の燃調 / 円/kWh</x:v>
      </x:c>
      <x:c r="E17" s="31" t="n">
        <x:v>-7.93</x:v>
      </x:c>
      <x:c r="F17" s="31" t="n">
        <x:v>3.5</x:v>
      </x:c>
      <x:c r="G17" s="31" t="n">
        <x:f>E17-F17</x:f>
        <x:v>-11.43</x:v>
      </x:c>
      <x:c r="H17" s="31" t="n">
        <x:v>-7.73</x:v>
      </x:c>
      <x:c r="I17" s="32" t="n">
        <x:f>IF(ISNUMBER(H17),H17-E17,"未計算")</x:f>
        <x:v>0.1999999999999993</x:v>
      </x:c>
      <x:c r="J17" s="32" t="n">
        <x:f>IF(ISNUMBER(H17),H17-G17,"未計算")</x:f>
        <x:v>3.6999999999999993</x:v>
      </x:c>
      <x:c r="K17" s="8" t="str">
        <x:v>公式単価／差額は独自計算</x:v>
      </x:c>
      <x:c r="L17" s="8" t="str">
        <x:v>S40</x:v>
      </x:c>
    </x:row>
    <x:row r="18" ht="65" customHeight="1">
      <x:c r="A18" s="8" t="str">
        <x:v>中国</x:v>
      </x:c>
      <x:c r="B18" s="8" t="str">
        <x:v>低圧</x:v>
      </x:c>
      <x:c r="C18" s="8" t="str">
        <x:v>従量電灯A以外</x:v>
      </x:c>
      <x:c r="D18" s="8" t="str">
        <x:v>1kWhにつき / 円/kWh</x:v>
      </x:c>
      <x:c r="E18" s="31" t="n">
        <x:v>-7.93</x:v>
      </x:c>
      <x:c r="F18" s="31" t="n">
        <x:v>3.5</x:v>
      </x:c>
      <x:c r="G18" s="31" t="n">
        <x:f>E18-F18</x:f>
        <x:v>-11.43</x:v>
      </x:c>
      <x:c r="H18" s="31" t="n">
        <x:v>-7.73</x:v>
      </x:c>
      <x:c r="I18" s="32" t="n">
        <x:f>IF(ISNUMBER(H18),H18-E18,"未計算")</x:f>
        <x:v>0.1999999999999993</x:v>
      </x:c>
      <x:c r="J18" s="32" t="n">
        <x:f>IF(ISNUMBER(H18),H18-G18,"未計算")</x:f>
        <x:v>3.6999999999999993</x:v>
      </x:c>
      <x:c r="K18" s="8" t="str">
        <x:v>公式単価／差額は独自計算</x:v>
      </x:c>
      <x:c r="L18" s="8" t="str">
        <x:v>S40</x:v>
      </x:c>
    </x:row>
    <x:row r="19" ht="65" customHeight="1">
      <x:c r="A19" s="8" t="str">
        <x:v>四国</x:v>
      </x:c>
      <x:c r="B19" s="8" t="str">
        <x:v>低圧</x:v>
      </x:c>
      <x:c r="C19" s="8" t="str">
        <x:v>従量電灯A</x:v>
      </x:c>
      <x:c r="D19" s="8" t="str">
        <x:v>最初の11kWhまでの燃調 / 円/契約月</x:v>
      </x:c>
      <x:c r="E19" s="31" t="n">
        <x:v>-58.61</x:v>
      </x:c>
      <x:c r="F19" s="31" t="n">
        <x:v>38.5</x:v>
      </x:c>
      <x:c r="G19" s="31" t="n">
        <x:f>E19-F19</x:f>
        <x:v>-97.11</x:v>
      </x:c>
      <x:c r="H19" s="31" t="n">
        <x:v>-57.6</x:v>
      </x:c>
      <x:c r="I19" s="32" t="n">
        <x:f>IF(ISNUMBER(H19),H19-E19,"未計算")</x:f>
        <x:v>1.009999999999998</x:v>
      </x:c>
      <x:c r="J19" s="32" t="n">
        <x:f>IF(ISNUMBER(H19),H19-G19,"未計算")</x:f>
        <x:v>39.51</x:v>
      </x:c>
      <x:c r="K19" s="8" t="str">
        <x:v>公式単価／差額は独自計算</x:v>
      </x:c>
      <x:c r="L19" s="8" t="str">
        <x:v>S40</x:v>
      </x:c>
    </x:row>
    <x:row r="20" ht="65" customHeight="1">
      <x:c r="A20" s="8" t="str">
        <x:v>四国</x:v>
      </x:c>
      <x:c r="B20" s="8" t="str">
        <x:v>低圧</x:v>
      </x:c>
      <x:c r="C20" s="8" t="str">
        <x:v>従量電灯A</x:v>
      </x:c>
      <x:c r="D20" s="8" t="str">
        <x:v>11kWh超の燃調 / 円/kWh</x:v>
      </x:c>
      <x:c r="E20" s="31" t="n">
        <x:v>-5.33</x:v>
      </x:c>
      <x:c r="F20" s="31" t="n">
        <x:v>3.5</x:v>
      </x:c>
      <x:c r="G20" s="31" t="n">
        <x:f>E20-F20</x:f>
        <x:v>-8.83</x:v>
      </x:c>
      <x:c r="H20" s="31" t="n">
        <x:v>-5.24</x:v>
      </x:c>
      <x:c r="I20" s="32" t="n">
        <x:f>IF(ISNUMBER(H20),H20-E20,"未計算")</x:f>
        <x:v>0.08999999999999986</x:v>
      </x:c>
      <x:c r="J20" s="32" t="n">
        <x:f>IF(ISNUMBER(H20),H20-G20,"未計算")</x:f>
        <x:v>3.59</x:v>
      </x:c>
      <x:c r="K20" s="8" t="str">
        <x:v>公式単価／差額は独自計算</x:v>
      </x:c>
      <x:c r="L20" s="8" t="str">
        <x:v>S40</x:v>
      </x:c>
    </x:row>
    <x:row r="21" ht="65" customHeight="1">
      <x:c r="A21" s="8" t="str">
        <x:v>四国</x:v>
      </x:c>
      <x:c r="B21" s="8" t="str">
        <x:v>低圧</x:v>
      </x:c>
      <x:c r="C21" s="8" t="str">
        <x:v>従量電灯A以外</x:v>
      </x:c>
      <x:c r="D21" s="8" t="str">
        <x:v>1kWhにつき / 円/kWh</x:v>
      </x:c>
      <x:c r="E21" s="31" t="n">
        <x:v>-5.33</x:v>
      </x:c>
      <x:c r="F21" s="31" t="n">
        <x:v>3.5</x:v>
      </x:c>
      <x:c r="G21" s="31" t="n">
        <x:f>E21-F21</x:f>
        <x:v>-8.83</x:v>
      </x:c>
      <x:c r="H21" s="31" t="n">
        <x:v>-5.24</x:v>
      </x:c>
      <x:c r="I21" s="32" t="n">
        <x:f>IF(ISNUMBER(H21),H21-E21,"未計算")</x:f>
        <x:v>0.08999999999999986</x:v>
      </x:c>
      <x:c r="J21" s="32" t="n">
        <x:f>IF(ISNUMBER(H21),H21-G21,"未計算")</x:f>
        <x:v>3.59</x:v>
      </x:c>
      <x:c r="K21" s="8" t="str">
        <x:v>公式単価／差額は独自計算</x:v>
      </x:c>
      <x:c r="L21" s="8" t="str">
        <x:v>S40</x:v>
      </x:c>
    </x:row>
    <x:row r="22" ht="65" customHeight="1">
      <x:c r="A22" s="8" t="str">
        <x:v>関西</x:v>
      </x:c>
      <x:c r="B22" s="8" t="str">
        <x:v>高圧</x:v>
      </x:c>
      <x:c r="C22" s="8" t="str">
        <x:v>2026約款・500kW未満</x:v>
      </x:c>
      <x:c r="D22" s="8" t="str">
        <x:v>燃料費等調整 / 円/kWh</x:v>
      </x:c>
      <x:c r="E22" s="31" t="n">
        <x:v>1.77</x:v>
      </x:c>
      <x:c r="F22" s="31" t="n">
        <x:v>1.8</x:v>
      </x:c>
      <x:c r="G22" s="31" t="n">
        <x:f>E22-F22</x:f>
        <x:v>-0.030000000000000027</x:v>
      </x:c>
      <x:c r="H22" s="31" t="n">
        <x:v>4.8</x:v>
      </x:c>
      <x:c r="I22" s="32" t="n">
        <x:f>IF(ISNUMBER(H22),H22-E22,"未計算")</x:f>
        <x:v>3.03</x:v>
      </x:c>
      <x:c r="J22" s="32" t="n">
        <x:f>IF(ISNUMBER(H22),H22-G22,"未計算")</x:f>
        <x:v>4.83</x:v>
      </x:c>
      <x:c r="K22" s="8" t="str">
        <x:v>公式単価／差額は独自計算</x:v>
      </x:c>
      <x:c r="L22" s="8" t="str">
        <x:v>S35</x:v>
      </x:c>
    </x:row>
    <x:row r="23" ht="65" customHeight="1">
      <x:c r="A23" s="8" t="str">
        <x:v>九州</x:v>
      </x:c>
      <x:c r="B23" s="8" t="str">
        <x:v>高圧</x:v>
      </x:c>
      <x:c r="C23" s="8" t="str">
        <x:v>2026約款</x:v>
      </x:c>
      <x:c r="D23" s="8" t="str">
        <x:v>燃料費等調整 / 円/kWh</x:v>
      </x:c>
      <x:c r="E23" s="31" t="n">
        <x:v>1.98</x:v>
      </x:c>
      <x:c r="F23" s="31" t="n">
        <x:v>1.8</x:v>
      </x:c>
      <x:c r="G23" s="31" t="n">
        <x:f>E23-F23</x:f>
        <x:v>0.17999999999999994</x:v>
      </x:c>
      <x:c r="H23" s="31" t="n">
        <x:v>2.49</x:v>
      </x:c>
      <x:c r="I23" s="32" t="n">
        <x:f>IF(ISNUMBER(H23),H23-E23,"未計算")</x:f>
        <x:v>0.5100000000000002</x:v>
      </x:c>
      <x:c r="J23" s="32" t="n">
        <x:f>IF(ISNUMBER(H23),H23-G23,"未計算")</x:f>
        <x:v>2.3100000000000005</x:v>
      </x:c>
      <x:c r="K23" s="8" t="str">
        <x:v>公式単価／差額は独自計算</x:v>
      </x:c>
      <x:c r="L23" s="8" t="str">
        <x:v>S35</x:v>
      </x:c>
    </x:row>
    <x:row r="24" ht="65" customHeight="1">
      <x:c r="A24" s="8" t="str">
        <x:v>東北</x:v>
      </x:c>
      <x:c r="B24" s="8" t="str">
        <x:v>高圧</x:v>
      </x:c>
      <x:c r="C24" s="8" t="str">
        <x:v>2026約款</x:v>
      </x:c>
      <x:c r="D24" s="8" t="str">
        <x:v>燃料費等調整 / 円/kWh</x:v>
      </x:c>
      <x:c r="E24" s="31" t="n">
        <x:v>2.43</x:v>
      </x:c>
      <x:c r="F24" s="31" t="n">
        <x:v>1.8</x:v>
      </x:c>
      <x:c r="G24" s="31" t="n">
        <x:f>E24-F24</x:f>
        <x:v>0.6300000000000001</x:v>
      </x:c>
      <x:c r="H24" s="31" t="str">
        <x:v>未確定</x:v>
      </x:c>
      <x:c r="I24" s="32" t="str">
        <x:f>IF(ISNUMBER(H24),H24-E24,"未計算")</x:f>
        <x:v>未計算</x:v>
      </x:c>
      <x:c r="J24" s="32" t="str">
        <x:f>IF(ISNUMBER(H24),H24-G24,"未計算")</x:f>
        <x:v>未計算</x:v>
      </x:c>
      <x:c r="K24" s="8" t="str">
        <x:v>公式未確定・補完しない</x:v>
      </x:c>
      <x:c r="L24" s="8" t="str">
        <x:v>S35</x:v>
      </x:c>
    </x:row>
    <x:row r="25" ht="65" customHeight="1">
      <x:c r="A25" s="8" t="str">
        <x:v>北陸</x:v>
      </x:c>
      <x:c r="B25" s="8" t="str">
        <x:v>高圧</x:v>
      </x:c>
      <x:c r="C25" s="8" t="str">
        <x:v>2026約款</x:v>
      </x:c>
      <x:c r="D25" s="8" t="str">
        <x:v>燃料費等調整 / 円/kWh</x:v>
      </x:c>
      <x:c r="E25" s="31" t="n">
        <x:v>-6.01</x:v>
      </x:c>
      <x:c r="F25" s="31" t="n">
        <x:v>1.8</x:v>
      </x:c>
      <x:c r="G25" s="31" t="n">
        <x:f>E25-F25</x:f>
        <x:v>-7.81</x:v>
      </x:c>
      <x:c r="H25" s="31" t="str">
        <x:v>未確定</x:v>
      </x:c>
      <x:c r="I25" s="32" t="str">
        <x:f>IF(ISNUMBER(H25),H25-E25,"未計算")</x:f>
        <x:v>未計算</x:v>
      </x:c>
      <x:c r="J25" s="32" t="str">
        <x:f>IF(ISNUMBER(H25),H25-G25,"未計算")</x:f>
        <x:v>未計算</x:v>
      </x:c>
      <x:c r="K25" s="8" t="str">
        <x:v>公式未確定・補完しない</x:v>
      </x:c>
      <x:c r="L25" s="8" t="str">
        <x:v>S35</x:v>
      </x:c>
    </x:row>
    <x:row r="26" ht="65" customHeight="1">
      <x:c r="A26" s="8" t="str">
        <x:v>関西</x:v>
      </x:c>
      <x:c r="B26" s="8" t="str">
        <x:v>高圧</x:v>
      </x:c>
      <x:c r="C26" s="8" t="str">
        <x:v>2026約款・500kW以上</x:v>
      </x:c>
      <x:c r="D26" s="8" t="str">
        <x:v>燃料費等調整 / 円/kWh</x:v>
      </x:c>
      <x:c r="E26" s="31" t="n">
        <x:v>2.02</x:v>
      </x:c>
      <x:c r="F26" s="31" t="n">
        <x:v>1.8</x:v>
      </x:c>
      <x:c r="G26" s="31" t="n">
        <x:f>E26-F26</x:f>
        <x:v>0.21999999999999997</x:v>
      </x:c>
      <x:c r="H26" s="31" t="str">
        <x:v>未確定</x:v>
      </x:c>
      <x:c r="I26" s="32" t="str">
        <x:f>IF(ISNUMBER(H26),H26-E26,"未計算")</x:f>
        <x:v>未計算</x:v>
      </x:c>
      <x:c r="J26" s="32" t="str">
        <x:f>IF(ISNUMBER(H26),H26-G26,"未計算")</x:f>
        <x:v>未計算</x:v>
      </x:c>
      <x:c r="K26" s="8" t="str">
        <x:v>公式未確定・補完しない</x:v>
      </x:c>
      <x:c r="L26" s="8" t="str">
        <x:v>S35</x:v>
      </x:c>
    </x:row>
    <x:row r="27" ht="34" customHeight="1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</x:row>
    <x:row r="28" ht="34" customHeight="1">
      <x:c r="A28" s="8" t="str">
        <x:v>東京・低圧260kWhの例：月次差3.97円/kWh × 260kWh＝1,032.20円（請求丸め前）。燃調変化0.47円/kWhと支援終了3.50円/kWhの合計。基本・電力量・託送改定・使用量変化は別計算。</x:v>
      </x:c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</x:row>
    <x:row r="29" ht="34" customHeight="1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</x:row>
    <x:row r="30" ht="34" customHeight="1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</x:row>
    <x:row r="31" ht="25" customHeight="1">
      <x:c r="A31" s="33" t="str">
        <x:v>関西・九州高圧の適用期間：9/29告知は11月計量日以降使用分、単価PDFは11月分より新約款諸元で算定と記載。契約別の対象期間を確認して使用。市場価格等未確定欄・東京の計量日区分・旧約款にはこの抜粋を一律適用しない。根拠：S30、S35、S36、S37。</x:v>
      </x:c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</x:row>
    <x:row r="32" ht="25" customHeight="1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</x:row>
    <x:row r="33" ht="25" customHeight="1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</x:row>
  </x:sheetData>
  <x:mergeCells>
    <x:mergeCell ref="A1:L2"/>
    <x:mergeCell ref="A3:L4"/>
    <x:mergeCell ref="A28:L29"/>
    <x:mergeCell ref="A31:L33"/>
  </x:mergeCells>
  <x:pageMargins left="0.7" right="0.7" top="0.75" bottom="0.75" header="0.3" footer="0.3"/>
</x:worksheet>
</file>